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 tabRatio="861" firstSheet="7" activeTab="17"/>
  </bookViews>
  <sheets>
    <sheet name="Trial Bal" sheetId="18" r:id="rId1"/>
    <sheet name="Cover Sheet" sheetId="1" r:id="rId2"/>
    <sheet name="Schedule A" sheetId="2" r:id="rId3"/>
    <sheet name="Schedule B" sheetId="3" r:id="rId4"/>
    <sheet name="Schedule C" sheetId="4" r:id="rId5"/>
    <sheet name="Schedule D" sheetId="5" r:id="rId6"/>
    <sheet name="Schedule E" sheetId="6" r:id="rId7"/>
    <sheet name="Schedyle F" sheetId="7" r:id="rId8"/>
    <sheet name="Schedule G" sheetId="8" r:id="rId9"/>
    <sheet name="Schedule H" sheetId="9" r:id="rId10"/>
    <sheet name="Schedule HB" sheetId="10" r:id="rId11"/>
    <sheet name="Schedule HC" sheetId="11" r:id="rId12"/>
    <sheet name="Schedule HD" sheetId="12" r:id="rId13"/>
    <sheet name="Schedule I" sheetId="13" r:id="rId14"/>
    <sheet name="Schedule J" sheetId="14" r:id="rId15"/>
    <sheet name="Schedule JB" sheetId="17" r:id="rId16"/>
    <sheet name="Schedule K" sheetId="16" r:id="rId17"/>
    <sheet name="Schedule L" sheetId="15" r:id="rId18"/>
  </sheets>
  <definedNames>
    <definedName name="_xlnm.Print_Area" localSheetId="1">'Cover Sheet'!$D$1:$F$54</definedName>
    <definedName name="_xlnm.Print_Area" localSheetId="2">'Schedule A'!$D$1:$V$59</definedName>
    <definedName name="_xlnm.Print_Area" localSheetId="3">'Schedule B'!$D$1:$J$40</definedName>
    <definedName name="_xlnm.Print_Area" localSheetId="4">'Schedule C'!$D$1:$L$38</definedName>
    <definedName name="_xlnm.Print_Area" localSheetId="5">'Schedule D'!$D$1:$L$38</definedName>
    <definedName name="_xlnm.Print_Area" localSheetId="6">'Schedule E'!$D$2:$I$43</definedName>
    <definedName name="_xlnm.Print_Area" localSheetId="8">'Schedule G'!$D$1:$I$48</definedName>
    <definedName name="_xlnm.Print_Area" localSheetId="9">'Schedule H'!$D$50:$Q$90</definedName>
    <definedName name="_xlnm.Print_Area" localSheetId="10">'Schedule HB'!$D$1:$N$36</definedName>
    <definedName name="_xlnm.Print_Area" localSheetId="11">'Schedule HC'!$D$1:$K$35</definedName>
    <definedName name="_xlnm.Print_Area" localSheetId="12">'Schedule HD'!$D$1:$L$29</definedName>
    <definedName name="_xlnm.Print_Area" localSheetId="13">'Schedule I'!$D$1:$I$35</definedName>
    <definedName name="_xlnm.Print_Area" localSheetId="14">'Schedule J'!$D$1:$L$44</definedName>
    <definedName name="_xlnm.Print_Area" localSheetId="15">'Schedule JB'!$D$1:$L$29</definedName>
    <definedName name="_xlnm.Print_Area" localSheetId="16">'Schedule K'!$D$1:$H$43</definedName>
    <definedName name="_xlnm.Print_Area" localSheetId="17">'Schedule L'!$D$1:$H$43</definedName>
    <definedName name="_xlnm.Print_Area" localSheetId="7">'Schedyle F'!$D$101:$H$141</definedName>
    <definedName name="_xlnm.Print_Area" localSheetId="0">'Trial Bal'!$C$68:$I$165</definedName>
  </definedNames>
  <calcPr calcId="125725"/>
</workbook>
</file>

<file path=xl/calcChain.xml><?xml version="1.0" encoding="utf-8"?>
<calcChain xmlns="http://schemas.openxmlformats.org/spreadsheetml/2006/main">
  <c r="L9" i="12"/>
  <c r="L10"/>
  <c r="L11"/>
  <c r="L12"/>
  <c r="L13"/>
  <c r="L14"/>
  <c r="L15"/>
  <c r="L16"/>
  <c r="H17"/>
  <c r="I17"/>
  <c r="J17"/>
  <c r="K17"/>
  <c r="L17"/>
  <c r="L19"/>
  <c r="L20"/>
  <c r="L21"/>
  <c r="L22"/>
  <c r="L23"/>
  <c r="L24"/>
  <c r="L25"/>
  <c r="L26"/>
  <c r="H27"/>
  <c r="I27"/>
  <c r="J27"/>
  <c r="K27"/>
  <c r="L27"/>
  <c r="G21" i="8"/>
  <c r="H21"/>
  <c r="I21"/>
  <c r="G31"/>
  <c r="H31"/>
  <c r="I31"/>
  <c r="G32"/>
  <c r="H32"/>
  <c r="I32"/>
  <c r="G37"/>
  <c r="H37"/>
  <c r="I37"/>
  <c r="H38" s="1"/>
  <c r="H46" s="1"/>
  <c r="G42" i="6"/>
  <c r="I18" i="18"/>
  <c r="G20"/>
  <c r="G21"/>
  <c r="I29" s="1"/>
  <c r="G22"/>
  <c r="G23"/>
  <c r="G24"/>
  <c r="G25"/>
  <c r="G26"/>
  <c r="G28"/>
  <c r="I46"/>
  <c r="I52"/>
  <c r="I63"/>
  <c r="G69"/>
  <c r="G165" s="1"/>
  <c r="G70"/>
  <c r="I70"/>
  <c r="G71"/>
  <c r="G72"/>
  <c r="G73"/>
  <c r="G74"/>
  <c r="G76"/>
  <c r="G77"/>
  <c r="G78"/>
  <c r="G79"/>
  <c r="G80"/>
  <c r="G81"/>
  <c r="G84"/>
  <c r="I87"/>
  <c r="I88"/>
  <c r="I95"/>
  <c r="G96"/>
  <c r="G97"/>
  <c r="G98"/>
  <c r="I99"/>
  <c r="G101"/>
  <c r="I102"/>
  <c r="G103"/>
  <c r="G109"/>
  <c r="I124" s="1"/>
  <c r="G110"/>
  <c r="G112"/>
  <c r="G115"/>
  <c r="G117"/>
  <c r="G118"/>
  <c r="G119"/>
  <c r="G125"/>
  <c r="I125" s="1"/>
  <c r="G126"/>
  <c r="G127"/>
  <c r="G128"/>
  <c r="G130"/>
  <c r="G131"/>
  <c r="G132"/>
  <c r="I134"/>
  <c r="G135"/>
  <c r="G136"/>
  <c r="G137"/>
  <c r="I137"/>
  <c r="G145"/>
  <c r="I150"/>
  <c r="G158"/>
  <c r="I163"/>
  <c r="I66" l="1"/>
  <c r="G167" s="1"/>
</calcChain>
</file>

<file path=xl/comments1.xml><?xml version="1.0" encoding="utf-8"?>
<comments xmlns="http://schemas.openxmlformats.org/spreadsheetml/2006/main">
  <authors>
    <author>Rita Kaewpichai</author>
    <author>rkaewp1</author>
  </authors>
  <commentList>
    <comment ref="F12" authorId="0">
      <text>
        <r>
          <rPr>
            <b/>
            <sz val="8"/>
            <color indexed="81"/>
            <rFont val="Tahoma"/>
          </rPr>
          <t>Rita Kaewpichai:</t>
        </r>
        <r>
          <rPr>
            <sz val="8"/>
            <color indexed="81"/>
            <rFont val="Tahoma"/>
          </rPr>
          <t xml:space="preserve">
School-Based outreach/health educator staff</t>
        </r>
      </text>
    </comment>
    <comment ref="F14" authorId="1">
      <text>
        <r>
          <rPr>
            <b/>
            <sz val="8"/>
            <color indexed="81"/>
            <rFont val="Tahoma"/>
          </rPr>
          <t>rkaewp1:</t>
        </r>
        <r>
          <rPr>
            <sz val="8"/>
            <color indexed="81"/>
            <rFont val="Tahoma"/>
          </rPr>
          <t xml:space="preserve">
outreach staff</t>
        </r>
      </text>
    </comment>
    <comment ref="F25" authorId="1">
      <text>
        <r>
          <rPr>
            <b/>
            <sz val="8"/>
            <color indexed="81"/>
            <rFont val="Tahoma"/>
          </rPr>
          <t>rkaewp1:</t>
        </r>
        <r>
          <rPr>
            <sz val="8"/>
            <color indexed="81"/>
            <rFont val="Tahoma"/>
          </rPr>
          <t xml:space="preserve">
social workers</t>
        </r>
      </text>
    </comment>
    <comment ref="I25" authorId="0">
      <text>
        <r>
          <rPr>
            <b/>
            <sz val="8"/>
            <color indexed="81"/>
            <rFont val="Tahoma"/>
          </rPr>
          <t>Rita Kaewpichai:</t>
        </r>
        <r>
          <rPr>
            <sz val="8"/>
            <color indexed="81"/>
            <rFont val="Tahoma"/>
          </rPr>
          <t xml:space="preserve">
see "working sheet" tab for calculation</t>
        </r>
      </text>
    </comment>
  </commentList>
</comments>
</file>

<file path=xl/sharedStrings.xml><?xml version="1.0" encoding="utf-8"?>
<sst xmlns="http://schemas.openxmlformats.org/spreadsheetml/2006/main" count="1572" uniqueCount="764">
  <si>
    <t xml:space="preserve">FEDERALLY QUALIFIED HEALTH CENTER </t>
  </si>
  <si>
    <t>COST REPORT</t>
  </si>
  <si>
    <t>1. Clinic Name and Address</t>
  </si>
  <si>
    <t>2. Clinic Number</t>
  </si>
  <si>
    <t>Mile Square Health Center; James Jordan Family Life</t>
  </si>
  <si>
    <t>Center; Near West Family Center; UIMCC-MSHC at S.</t>
  </si>
  <si>
    <t>3. Reporting Period</t>
  </si>
  <si>
    <t>Shore Center; Young Women Charter School;</t>
  </si>
  <si>
    <t>From:</t>
  </si>
  <si>
    <t>To:</t>
  </si>
  <si>
    <t>4.Sources of Federal Funds</t>
  </si>
  <si>
    <t>GRANT AWARD</t>
  </si>
  <si>
    <t>a</t>
  </si>
  <si>
    <t>NUMBER</t>
  </si>
  <si>
    <t>DATE</t>
  </si>
  <si>
    <t>A.Community Health Center (Section 330(d),</t>
  </si>
  <si>
    <t>5H80CS00324-07</t>
  </si>
  <si>
    <t>Public Health Service Act)</t>
  </si>
  <si>
    <t>330E</t>
  </si>
  <si>
    <t>B.Migrant Health Center</t>
  </si>
  <si>
    <t>(Section 329(d),PHS Act)</t>
  </si>
  <si>
    <t>C.Community Mental Health Center (Section 201</t>
  </si>
  <si>
    <t>Community Mental Health Centers Act of 1975)</t>
  </si>
  <si>
    <t>D.Appalachian Regional Commission</t>
  </si>
  <si>
    <t>E.Other(Specify</t>
  </si>
  <si>
    <t>330I-1H1BCS00136</t>
  </si>
  <si>
    <t>Public Housing</t>
  </si>
  <si>
    <t>5.Federally -Funded Health Clinic owned by:</t>
  </si>
  <si>
    <t xml:space="preserve">6.Other clinics,providers of services(hospital,skilled nursing facility,home health agency) suppliers or other </t>
  </si>
  <si>
    <t xml:space="preserve">entities that are owned, or related through common ownership or control, to the individual or entity listed in </t>
  </si>
  <si>
    <t>item 5.</t>
  </si>
  <si>
    <t>MEDICAID</t>
  </si>
  <si>
    <t>NAME</t>
  </si>
  <si>
    <t>LOCATION</t>
  </si>
  <si>
    <t>PROVIDER NO.</t>
  </si>
  <si>
    <t>CERTIFICATION STATEMENT</t>
  </si>
  <si>
    <t xml:space="preserve">Intentional misrepresentation or falsification of any information contained in these worksheets may be </t>
  </si>
  <si>
    <t>punishable by fine and/or imprisonment under Federal Law.</t>
  </si>
  <si>
    <t>CERTIFICATION BY OFFICER OR ADMINISTRATOR OF CLINIC</t>
  </si>
  <si>
    <t>I hereby certify that I have read the above statement and that I have examined the accompanying worksheets</t>
  </si>
  <si>
    <t xml:space="preserve">for the indicated reporting period, and that to the best of my knowledge and belief it is a true, correct  and </t>
  </si>
  <si>
    <t xml:space="preserve">complete statement prepared from the books and records of the clinic in accordance with applicable </t>
  </si>
  <si>
    <t>instructions, except as noted.</t>
  </si>
  <si>
    <t>1.Officer or Administrator of Clinic</t>
  </si>
  <si>
    <t>2.Title</t>
  </si>
  <si>
    <t>3.Date</t>
  </si>
  <si>
    <t>Executive Director</t>
  </si>
  <si>
    <t>Mile Square Health Center</t>
  </si>
  <si>
    <t>4.Clinic Name and Number</t>
  </si>
  <si>
    <t>5.Period:</t>
  </si>
  <si>
    <t>Mile Square Health Center; 376000511-029</t>
  </si>
  <si>
    <t>Beginning</t>
  </si>
  <si>
    <t>027; 030; 039; 040; 041; 043; 048; 049; 050; 051</t>
  </si>
  <si>
    <t>Ending</t>
  </si>
  <si>
    <t>6.Name of person preparing filed report</t>
  </si>
  <si>
    <t>7.Telephone Number</t>
  </si>
  <si>
    <t>VERSION 10/95A-MODIFIED FORM 242</t>
  </si>
  <si>
    <t>PAGE 1</t>
  </si>
  <si>
    <t>PAGE SETUP:</t>
  </si>
  <si>
    <t>ORIENTATION-PORTRAIT</t>
  </si>
  <si>
    <t>SIZE-FIT ALL TO PAGE</t>
  </si>
  <si>
    <t>PRINT:</t>
  </si>
  <si>
    <t>SELECTED RANGE(D1..F54)</t>
  </si>
  <si>
    <t>REPORTING PERIOD</t>
  </si>
  <si>
    <t>SCHEDULE A</t>
  </si>
  <si>
    <t>RECLASSIFICATION AND ADJUSTMENTOF</t>
  </si>
  <si>
    <t>CLINIC NO.</t>
  </si>
  <si>
    <t>376000511-027;029</t>
  </si>
  <si>
    <t>FROM:</t>
  </si>
  <si>
    <t>(1 of 2)</t>
  </si>
  <si>
    <t>(2 of 2)</t>
  </si>
  <si>
    <t>TRIAL BALANCE OF EXPENSES</t>
  </si>
  <si>
    <t>030,039,040,041,043,048,049;050;051</t>
  </si>
  <si>
    <t>TO:</t>
  </si>
  <si>
    <t>RECLASSIFIED</t>
  </si>
  <si>
    <t>ADJUSTMENTS</t>
  </si>
  <si>
    <t>NET</t>
  </si>
  <si>
    <t>TOTAL</t>
  </si>
  <si>
    <t>RECLASSI-</t>
  </si>
  <si>
    <t>TRIAL BALANCE</t>
  </si>
  <si>
    <t>INCREASES</t>
  </si>
  <si>
    <t>EXPENSES</t>
  </si>
  <si>
    <t>COST CENTER</t>
  </si>
  <si>
    <t>COMPENSATION</t>
  </si>
  <si>
    <t>OTHER</t>
  </si>
  <si>
    <t>(COL 1&amp;2)</t>
  </si>
  <si>
    <t>FICATIONS</t>
  </si>
  <si>
    <t>(COL 3&amp;4)</t>
  </si>
  <si>
    <t>(DECREASES)</t>
  </si>
  <si>
    <t>(COL 5&amp;6)</t>
  </si>
  <si>
    <t>(OMIT CENTS)</t>
  </si>
  <si>
    <t>1</t>
  </si>
  <si>
    <t>2</t>
  </si>
  <si>
    <t>3</t>
  </si>
  <si>
    <t>4</t>
  </si>
  <si>
    <t>5</t>
  </si>
  <si>
    <t>6</t>
  </si>
  <si>
    <t>7</t>
  </si>
  <si>
    <t>HEALTH CARE STAFF COSTS</t>
  </si>
  <si>
    <t>MEDICARE NON-ALLOWABLE COST CENTERS(LIST)</t>
  </si>
  <si>
    <t>Physician</t>
  </si>
  <si>
    <t>Supplemental</t>
  </si>
  <si>
    <t>Physician services under agreement</t>
  </si>
  <si>
    <t>Podiatrist</t>
  </si>
  <si>
    <t>Dental</t>
  </si>
  <si>
    <t>Opthalmologist</t>
  </si>
  <si>
    <t>Psychiatrist</t>
  </si>
  <si>
    <t>Non-Allowable</t>
  </si>
  <si>
    <t>TOTAL-Medicare Non-Allowable Cost Centers</t>
  </si>
  <si>
    <t>See Schedule C</t>
  </si>
  <si>
    <t>MID-LEVEL HEALTH CARE STAFF COSTS</t>
  </si>
  <si>
    <t>Physician Assistants</t>
  </si>
  <si>
    <t>TOTAL DIRECT COST(Sum of lines 39 and 46)</t>
  </si>
  <si>
    <t>Nurse Practitioners</t>
  </si>
  <si>
    <t>OVERHEAD-FACILITY COSTS</t>
  </si>
  <si>
    <t>Specialized Nurse Practitioners - Psych</t>
  </si>
  <si>
    <t>Rent</t>
  </si>
  <si>
    <t>Nurse Midwives</t>
  </si>
  <si>
    <t>Insurance</t>
  </si>
  <si>
    <t>Interest on Mortgage or Loans</t>
  </si>
  <si>
    <t>Utilities</t>
  </si>
  <si>
    <t>SUBTOTAL-HEALTH CARE STAFF COSTS</t>
  </si>
  <si>
    <t>Depreciation-Building</t>
  </si>
  <si>
    <t>Depreciation-Equipment</t>
  </si>
  <si>
    <t>NON-PROVIDER HEALTH CARE STAFF</t>
  </si>
  <si>
    <t>Housekeeping and Maintenance</t>
  </si>
  <si>
    <t>Visiting Nurses</t>
  </si>
  <si>
    <t>Property Taxes</t>
  </si>
  <si>
    <t>Laboratory Technicians</t>
  </si>
  <si>
    <t>Radiology Technicians</t>
  </si>
  <si>
    <t>Other Nurses</t>
  </si>
  <si>
    <t>TOTAL-FACILITY COST</t>
  </si>
  <si>
    <t>Clinical Psychologist</t>
  </si>
  <si>
    <t>OVERHEAD-ADMINISTRATIVE COSTS</t>
  </si>
  <si>
    <t>Licensed Social Worker</t>
  </si>
  <si>
    <t>Office Salaries</t>
  </si>
  <si>
    <t>Medical Assistants</t>
  </si>
  <si>
    <t>Depreciation-Office Equipment</t>
  </si>
  <si>
    <t>Office Supplies</t>
  </si>
  <si>
    <t>SUBTOTAL-NON-PROVIDER HLTH CARE STAFF</t>
  </si>
  <si>
    <t>Medical Records</t>
  </si>
  <si>
    <t>Legal and Accounting</t>
  </si>
  <si>
    <t>TOTAL-HEALTH CARE STAFF COSTS</t>
  </si>
  <si>
    <t>Insurance(Specify) Auto</t>
  </si>
  <si>
    <t>(SUM OF LINES 16 AND 27)</t>
  </si>
  <si>
    <t>Telephone</t>
  </si>
  <si>
    <t>OTHER HEALTH CARE COSTS</t>
  </si>
  <si>
    <t>Fringe Benefits and Payroll Taxes</t>
  </si>
  <si>
    <t>Medical Supplies</t>
  </si>
  <si>
    <t>Administrative Duties by Physicians(A)</t>
  </si>
  <si>
    <t>Transportation(Health Care Staff)</t>
  </si>
  <si>
    <t>Depreciation-Medical Equipment</t>
  </si>
  <si>
    <t>TOTAL-ADMINISTRATIVE COST</t>
  </si>
  <si>
    <t>Professional Liability Insurance</t>
  </si>
  <si>
    <t>TOTAL OVERHEAD (SUM OF LINES 60 and 72)</t>
  </si>
  <si>
    <t>Medical Minor Equipment</t>
  </si>
  <si>
    <t>TOTAL-OTHER HEALTH CARE COSTS</t>
  </si>
  <si>
    <t>TOTAL COST(SUM OF LINES 48 and 73)</t>
  </si>
  <si>
    <t>OUTSTATION ELIGIBILITY WORKERS</t>
  </si>
  <si>
    <t>TOTAL COST OF MEDICAL AND OTHER</t>
  </si>
  <si>
    <t>HEALTH SERVICES EXCLUDING OVERHEAD</t>
  </si>
  <si>
    <t>(SUM OF LINES 29,37, AND 38)</t>
  </si>
  <si>
    <t>PAGE 3</t>
  </si>
  <si>
    <t>ORIENTATION-LANDSCAPE</t>
  </si>
  <si>
    <t>VERSION 9/95A-MODIFIED FORM 242</t>
  </si>
  <si>
    <t>PAGE 2</t>
  </si>
  <si>
    <t>SELECTED RANGE(N1..V48)</t>
  </si>
  <si>
    <t>SELECTED RANGE(D1..L52)</t>
  </si>
  <si>
    <t>MEDICAL SERVICES STATISTICS</t>
  </si>
  <si>
    <t>SCHEDULE B</t>
  </si>
  <si>
    <t>MEDICAL SERVICES PERSONNEL EQUIVALENTS,HOURS ON SITE,AND ENCOUNTERS</t>
  </si>
  <si>
    <t>FULL TIME</t>
  </si>
  <si>
    <t>MEDICAL SERVICES PERSONNEL</t>
  </si>
  <si>
    <t>PERSONNEL</t>
  </si>
  <si>
    <t>ENCOUNTERS</t>
  </si>
  <si>
    <t>EQUIVALENTS</t>
  </si>
  <si>
    <t>HOURS</t>
  </si>
  <si>
    <t>(FTES)</t>
  </si>
  <si>
    <t>PAID</t>
  </si>
  <si>
    <t>ON-SITE</t>
  </si>
  <si>
    <t>OFF-SITE</t>
  </si>
  <si>
    <t>HEALTH CARE STAFF</t>
  </si>
  <si>
    <t>OB/GYN</t>
  </si>
  <si>
    <t>MIDLEVEL HEALTH CARE STAFF</t>
  </si>
  <si>
    <t>TOTAL-HEALTH CARE STAFF</t>
  </si>
  <si>
    <t>OTHER HEALTH CARE STAFF(1)</t>
  </si>
  <si>
    <t>SUBTOTAL -NON-PROVIDER HLTH CARE STAFF</t>
  </si>
  <si>
    <t>TOTAL(Sum of lines 16 and 26)</t>
  </si>
  <si>
    <t>(has to equal to schedule HB grand total</t>
  </si>
  <si>
    <t>(1)Medical services support staff excluding administrative and other staff included in FQHC Overhead Costs or non-reimbursable cost centers.</t>
  </si>
  <si>
    <t xml:space="preserve">            Enter the number of hours your facility considers to be full time for one year.</t>
  </si>
  <si>
    <t>PAGE 4</t>
  </si>
  <si>
    <t>SELECTED RANGE(D1..J40)</t>
  </si>
  <si>
    <t>376000511-027</t>
  </si>
  <si>
    <t>MEDICAID SUPPLEMENTAL &amp; NON-ALLOWABLE</t>
  </si>
  <si>
    <t>029, 030, 039, 040, 041, 043</t>
  </si>
  <si>
    <t>SCHEDULE C</t>
  </si>
  <si>
    <t>SCHEDULE OF EXPENSES</t>
  </si>
  <si>
    <t>048, 049, 050, 051</t>
  </si>
  <si>
    <t xml:space="preserve">NET </t>
  </si>
  <si>
    <t>COL.1&amp;2</t>
  </si>
  <si>
    <t>COL.3&amp;4</t>
  </si>
  <si>
    <t>COL.5&amp;6</t>
  </si>
  <si>
    <t>SUPPLEMENTAL COSTS</t>
  </si>
  <si>
    <t>Pharmacy</t>
  </si>
  <si>
    <t>Patient Transportation</t>
  </si>
  <si>
    <t>Medical Case Management(see instructions)</t>
  </si>
  <si>
    <t>Health Education</t>
  </si>
  <si>
    <t>Nutrition Counseling</t>
  </si>
  <si>
    <t>Others(specify) Outrach Worker</t>
  </si>
  <si>
    <t>Psych Social Service</t>
  </si>
  <si>
    <t>Supplemental Subtotal(sum of lines 2 through 11)</t>
  </si>
  <si>
    <t>DENTAL(see schedule J)</t>
  </si>
  <si>
    <t>NON-ALLOWABLE COST CENTERS</t>
  </si>
  <si>
    <t>HM\HK Case Management</t>
  </si>
  <si>
    <t>WIC( Women,Infants, &amp; Children)</t>
  </si>
  <si>
    <t>Fundraising &amp; Public Relations</t>
  </si>
  <si>
    <t>Social Services</t>
  </si>
  <si>
    <t>Unlicensed Social Workers</t>
  </si>
  <si>
    <t>Others(specify)</t>
  </si>
  <si>
    <t>Non-Allowable Subtotal(sum of lines 15 - 24)</t>
  </si>
  <si>
    <t>Totals for schedule C (sum of lines 12,13, &amp;25)</t>
  </si>
  <si>
    <t>NOTE: The total cost on line 26 , column 7, must agree with schedule A, line 46, column 7.</t>
  </si>
  <si>
    <t>NOTE: This schedule allows for supplemental reimbursement of some costs which are not allowable under the Medicare program.</t>
  </si>
  <si>
    <t>VERSION 10/95A - MODIFIED FORM 242</t>
  </si>
  <si>
    <t>PAGE 5</t>
  </si>
  <si>
    <t>SELECTED RANGE(D1..L38)</t>
  </si>
  <si>
    <t>COST RECLASSIFICATIONS</t>
  </si>
  <si>
    <t>376000511-027; 029</t>
  </si>
  <si>
    <t>SCHEDULE D</t>
  </si>
  <si>
    <t>030, 039, 040, 041, 043, 048, 049, 050, 051</t>
  </si>
  <si>
    <t>INCREASE</t>
  </si>
  <si>
    <t>DECREASE</t>
  </si>
  <si>
    <t>CODE</t>
  </si>
  <si>
    <t>LINE</t>
  </si>
  <si>
    <t>AMOUNT</t>
  </si>
  <si>
    <t>EXPLANATION OF RECLASSIFICATION</t>
  </si>
  <si>
    <t>(A)</t>
  </si>
  <si>
    <t>NO.</t>
  </si>
  <si>
    <t>(B)</t>
  </si>
  <si>
    <t>(1)</t>
  </si>
  <si>
    <t>(2)</t>
  </si>
  <si>
    <t>(3)</t>
  </si>
  <si>
    <t>(4)</t>
  </si>
  <si>
    <t>(5)</t>
  </si>
  <si>
    <t>(6)</t>
  </si>
  <si>
    <t>(7)</t>
  </si>
  <si>
    <t>(8)</t>
  </si>
  <si>
    <t>Physician Adm. Salary</t>
  </si>
  <si>
    <t>Administrative Duties</t>
  </si>
  <si>
    <t>Physician Adm. Benefit</t>
  </si>
  <si>
    <t>b</t>
  </si>
  <si>
    <t>Fringe Benefits And Payroll Taxes</t>
  </si>
  <si>
    <t>c</t>
  </si>
  <si>
    <t>Fringe Benefits And Taxes</t>
  </si>
  <si>
    <t>d</t>
  </si>
  <si>
    <t>e</t>
  </si>
  <si>
    <t>f</t>
  </si>
  <si>
    <t>Nurse Practitioner</t>
  </si>
  <si>
    <t>g</t>
  </si>
  <si>
    <t>Specialized Nurse Prac</t>
  </si>
  <si>
    <t>h</t>
  </si>
  <si>
    <t>i</t>
  </si>
  <si>
    <t>j</t>
  </si>
  <si>
    <t>Medical Assistant</t>
  </si>
  <si>
    <t>k</t>
  </si>
  <si>
    <t>Transportation</t>
  </si>
  <si>
    <t>l</t>
  </si>
  <si>
    <t>m</t>
  </si>
  <si>
    <t>Office Salary</t>
  </si>
  <si>
    <t>n</t>
  </si>
  <si>
    <t>Accounting</t>
  </si>
  <si>
    <t>o</t>
  </si>
  <si>
    <t>p</t>
  </si>
  <si>
    <t>q</t>
  </si>
  <si>
    <t>r</t>
  </si>
  <si>
    <t>WIC</t>
  </si>
  <si>
    <t>s</t>
  </si>
  <si>
    <t>Social Service</t>
  </si>
  <si>
    <t>t</t>
  </si>
  <si>
    <t>Outreach</t>
  </si>
  <si>
    <t>u</t>
  </si>
  <si>
    <t>Patient Travel</t>
  </si>
  <si>
    <t>TOTAL RECLASSIFICATIONS(Sum of column 5 must equal column 8)</t>
  </si>
  <si>
    <t>(A) A letter code (A-B-C etc.) must be entered on each line to identify each reclassification entry.</t>
  </si>
  <si>
    <t>PAGE 6</t>
  </si>
  <si>
    <t>SCHEDULE E</t>
  </si>
  <si>
    <t>ADJUSTMENTS TO EXPENSES</t>
  </si>
  <si>
    <t>BASIS FOR</t>
  </si>
  <si>
    <t>DESCRIPTION</t>
  </si>
  <si>
    <t>ADJUSTMENTS*</t>
  </si>
  <si>
    <t>DURABLE MEDICAL EQUIPMENT</t>
  </si>
  <si>
    <t>C</t>
  </si>
  <si>
    <t>VISITING NURSES</t>
  </si>
  <si>
    <t>BAD DEBTS</t>
  </si>
  <si>
    <t>HEARING AIDS</t>
  </si>
  <si>
    <t>INTEREST INCOME</t>
  </si>
  <si>
    <t>R</t>
  </si>
  <si>
    <t>DISCOUNTS,ALLOWANCES, &amp; REFUNDS</t>
  </si>
  <si>
    <t xml:space="preserve">RENTED FACILITY SPACE </t>
  </si>
  <si>
    <t>PNEUMOCCAL VACCINE</t>
  </si>
  <si>
    <t>DONATED PHARMACUTICAL</t>
  </si>
  <si>
    <t>MEDICARE NON-ALLOWABLE</t>
  </si>
  <si>
    <t>TOTAL ADJUSTMENTS(sum of lines 1-33)</t>
  </si>
  <si>
    <t>*Basis for adjustment(C=Actual Cost)(R=Amount Received)(see instructions)</t>
  </si>
  <si>
    <t>PAGE 7</t>
  </si>
  <si>
    <t>SELECTED RANGE(D2..I43)</t>
  </si>
  <si>
    <t>AUDIT CROSSWALK</t>
  </si>
  <si>
    <t>SCHEDULE F</t>
  </si>
  <si>
    <t>CPA FIRM NAME: E.C. Ortiz &amp; Co., LLP</t>
  </si>
  <si>
    <t>AUDIT DESCRIPTION OF EXPENSE ITEM</t>
  </si>
  <si>
    <t>(FROM PAGE___  OF ACCOMPANYING</t>
  </si>
  <si>
    <t>AUDIT DOLLAR AMOUNT</t>
  </si>
  <si>
    <t>LINE REFERENCE</t>
  </si>
  <si>
    <t>DOLLAR AMOUNT</t>
  </si>
  <si>
    <t>AUDITED INCOME STATEMENT)</t>
  </si>
  <si>
    <t>Salary Expense</t>
  </si>
  <si>
    <t>Benefit Expense</t>
  </si>
  <si>
    <t>Lab Services</t>
  </si>
  <si>
    <t>Rent Expenses</t>
  </si>
  <si>
    <t>FQHC TOTALS</t>
  </si>
  <si>
    <t>Note: The total cost on the audit report must agree with the total cost on SCHEDULE A.</t>
  </si>
  <si>
    <t>PAGE 8</t>
  </si>
  <si>
    <t>SELECTED RANGE(D2..H42)</t>
  </si>
  <si>
    <t>Depreciations</t>
  </si>
  <si>
    <t>Supplies</t>
  </si>
  <si>
    <t>Equipments</t>
  </si>
  <si>
    <t>General Services</t>
  </si>
  <si>
    <t>Repair &amp; Maintenance</t>
  </si>
  <si>
    <t>Subtotal from prior page</t>
  </si>
  <si>
    <t>PAGE 8B</t>
  </si>
  <si>
    <t>SELECTED RANGE(D51..H91)</t>
  </si>
  <si>
    <t>Professional Services</t>
  </si>
  <si>
    <t>In-Kind Contribution - Pharmacy</t>
  </si>
  <si>
    <t xml:space="preserve">Loan Interest </t>
  </si>
  <si>
    <t>Subtotal from prior pages</t>
  </si>
  <si>
    <t>PAGE 8C</t>
  </si>
  <si>
    <t>SELECTED RANGE(D100..H140)</t>
  </si>
  <si>
    <t>CPA FIRM NAME:</t>
  </si>
  <si>
    <t>FROM</t>
  </si>
  <si>
    <t>TO</t>
  </si>
  <si>
    <t>SELECTED RANGE(D149..H189)</t>
  </si>
  <si>
    <t>FQHC CASE MANAGEMENT ALLOCATION</t>
  </si>
  <si>
    <t>SCHEDULE G</t>
  </si>
  <si>
    <t xml:space="preserve"> </t>
  </si>
  <si>
    <t>THE FEDERALLY QUALIFIED HEALTH CENTER MUST MAINTAIN RECORDS WHICH WILL ACCOUNT FOR CASE MANAGEMENT COSTS SEPARATELY BETWEEN</t>
  </si>
  <si>
    <t>THE HEALTHY MOMS/HEALTHY KIDS CASE MANAGEMENT PROGRAM AND ALL OTHER CASE MANAGEMENT ACTIVITIES.  THIS COST ALLOCATION MUST</t>
  </si>
  <si>
    <t>BE REPORTED ON THE FOLLOWING SCHEDULE.</t>
  </si>
  <si>
    <t>TOTAL SALARY AND</t>
  </si>
  <si>
    <t>HEALTHY MOM/HEALTHY KIDS</t>
  </si>
  <si>
    <t>ALL OTHER</t>
  </si>
  <si>
    <t>STAFF FUNCTION</t>
  </si>
  <si>
    <t>ALLOCATION BASIS</t>
  </si>
  <si>
    <t>OTHER COSTS</t>
  </si>
  <si>
    <t>CASE MANAGEMENT COST</t>
  </si>
  <si>
    <t>DIRECTLY ASSIGNED MANAGEMENT STAFF</t>
  </si>
  <si>
    <t>(LIST)</t>
  </si>
  <si>
    <t>Medical Case Mgmt</t>
  </si>
  <si>
    <t>HRS</t>
  </si>
  <si>
    <t>Non-Medical Mgmt</t>
  </si>
  <si>
    <t>Assistant</t>
  </si>
  <si>
    <t>N/A</t>
  </si>
  <si>
    <t>TOTAL DIRECTLY ASSIGNED CASE MGMT STAFF COST(LINES 2-11)</t>
  </si>
  <si>
    <t>SPLIT TIME CASE MANAGEMENT STAFF*</t>
  </si>
  <si>
    <t>TOTAL SPLIT TIME CASE MGMT STAFF COST(LINES 14-21)</t>
  </si>
  <si>
    <t>TOTAL SALARY COST(SUM OF LINES 12 AND 22)</t>
  </si>
  <si>
    <t>OTHER COST(SPECIFY)</t>
  </si>
  <si>
    <t>SUPPLIES AND OTHER CASE MANAGEMENT COST(NOT OVERHEAD)</t>
  </si>
  <si>
    <t>TOTAL CASE MANAGEMENT COST(SUM OF LINES 23 &amp; 27) BEFORE DEDUCTIONS</t>
  </si>
  <si>
    <t>SUM TOTAL OF COL. 4 AND COL. 5, LINE 28 SHOULD BE ENTERED HERE.</t>
  </si>
  <si>
    <t>MINUS IDPA GRANT RECEIPTS</t>
  </si>
  <si>
    <t>MINUS IDPH GRANT RECEIPTS</t>
  </si>
  <si>
    <t>MINUS DCFS GRANT RECEIPTS</t>
  </si>
  <si>
    <t>MINUS OTHER CASE MANAGEMENT REVENUE</t>
  </si>
  <si>
    <t>TOTAL CASE MANAGEMENT(NET)</t>
  </si>
  <si>
    <t>*STAFF WHICH SPLIT TIME BETWEEN CASE MANAGEMENT AND DIRECT CARE FUNCTIONS.</t>
  </si>
  <si>
    <t>PAGE 9</t>
  </si>
  <si>
    <t>NOTE: THE TOTAL OF COL. 4 LINE 37 MUST AGREE WITH SCHEDULE C, LINE 4.</t>
  </si>
  <si>
    <t>SELECTED RANGE(D1..I48)</t>
  </si>
  <si>
    <t>SCHED. H</t>
  </si>
  <si>
    <t>ALLOCATION OF PHYSICIAN COMPENSATION</t>
  </si>
  <si>
    <t>376000511-027,029,030</t>
  </si>
  <si>
    <t>039, 040, 041, 043,048,049,050,051</t>
  </si>
  <si>
    <t>HOURS PAID</t>
  </si>
  <si>
    <t>COMPENSATION ALLOCATION</t>
  </si>
  <si>
    <t>FQHC</t>
  </si>
  <si>
    <t>NON</t>
  </si>
  <si>
    <t>ADMINIS-</t>
  </si>
  <si>
    <t>PHYSICIAN NAME</t>
  </si>
  <si>
    <t>START</t>
  </si>
  <si>
    <t>END</t>
  </si>
  <si>
    <t>COMPEN-</t>
  </si>
  <si>
    <t>RELATED</t>
  </si>
  <si>
    <t>TRATION</t>
  </si>
  <si>
    <t>AND MEDICAID NUMBER(B)</t>
  </si>
  <si>
    <t>FTE</t>
  </si>
  <si>
    <t>SATION</t>
  </si>
  <si>
    <t>DUPERVAL, TAMARAH</t>
  </si>
  <si>
    <t>FREEDMAN, DAVID</t>
  </si>
  <si>
    <t>HUYNH, TAI</t>
  </si>
  <si>
    <t>HYDERI, ABBAS</t>
  </si>
  <si>
    <t>OKUNADE, ADEYOYIN</t>
  </si>
  <si>
    <t>ORGAIN, JAVETTE</t>
  </si>
  <si>
    <t>RAJAGOPAL, NIMMI</t>
  </si>
  <si>
    <t>RIOS, GLENDA</t>
  </si>
  <si>
    <t>STILLERMAN, AUDREY</t>
  </si>
  <si>
    <t>FRIED, NEIL</t>
  </si>
  <si>
    <t>ELAM, GLORIA</t>
  </si>
  <si>
    <t>VAJARANANT, MARK</t>
  </si>
  <si>
    <t>BUCHANAN, SUSAN</t>
  </si>
  <si>
    <t>DYKENS, JON A</t>
  </si>
  <si>
    <t>(A) THIS COST MUST BE REPORTED ON SCHEDULE A, LINE 70.</t>
  </si>
  <si>
    <t>PAGE 10</t>
  </si>
  <si>
    <t xml:space="preserve">(B) SEE INSTRUCTIONS </t>
  </si>
  <si>
    <t>SELECTED RANGE(D1..Q41)</t>
  </si>
  <si>
    <t>SELECTED RANGE(D50..Q90)</t>
  </si>
  <si>
    <t>SELECTED RANGE(D100..Q140)</t>
  </si>
  <si>
    <t>SELECTED RANGE(D150..Q190)</t>
  </si>
  <si>
    <t>SELECTED RANGE(D200..Q240)</t>
  </si>
  <si>
    <t>SELECTED RANGE(D250..Q290)</t>
  </si>
  <si>
    <t>PART B</t>
  </si>
  <si>
    <t xml:space="preserve"> MEDICAL ENCOUNTERS BY PAYERS</t>
  </si>
  <si>
    <t>NURSE ENCOUNTERS</t>
  </si>
  <si>
    <t>MEDICARE</t>
  </si>
  <si>
    <t>SELF PAY</t>
  </si>
  <si>
    <t>INSURANCE</t>
  </si>
  <si>
    <t>HMO</t>
  </si>
  <si>
    <t>BILLED</t>
  </si>
  <si>
    <t>NOT-BILLED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</si>
  <si>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</si>
  <si>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</si>
  <si>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</si>
  <si>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</si>
  <si>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</si>
  <si>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</si>
  <si>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</si>
  <si>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</si>
  <si>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</si>
  <si>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</si>
  <si>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</si>
  <si>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</si>
  <si>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*Grand total should equal schedule B, line 28, col. 5.</t>
  </si>
  <si>
    <t>PAGE 10B</t>
  </si>
  <si>
    <t>SELECTED RANGE(D1..N41)</t>
  </si>
  <si>
    <t xml:space="preserve">PART C </t>
  </si>
  <si>
    <t xml:space="preserve"> DENTAL ENCOUNTERS BY PAYERS</t>
  </si>
  <si>
    <t>*</t>
  </si>
  <si>
    <t>*Grand total should equal schedule J, line 21, col. 5.</t>
  </si>
  <si>
    <t>PAGE 10C</t>
  </si>
  <si>
    <t>SELECTED RANGE(D1..K41)</t>
  </si>
  <si>
    <t>FEDERALLY QUALIFIED HEALTH CENTER</t>
  </si>
  <si>
    <t>REPORTING PERIOD          FROM:</t>
  </si>
  <si>
    <t>SCHEDULE H</t>
  </si>
  <si>
    <t>BEHAVIORAL HEALTH STATISTICS</t>
  </si>
  <si>
    <t>PART D</t>
  </si>
  <si>
    <t>HEALTH</t>
  </si>
  <si>
    <t>BEHAVIORAL HEALTH SERVICES PERSONNEL</t>
  </si>
  <si>
    <t>LICENSE</t>
  </si>
  <si>
    <t>SERVICES</t>
  </si>
  <si>
    <t>(FTEs)</t>
  </si>
  <si>
    <t>CLINICAL PSYCHOLOGIST:</t>
  </si>
  <si>
    <t>NA</t>
  </si>
  <si>
    <t>Total (Sum of lines 2-9)</t>
  </si>
  <si>
    <t>CLINICAL SOCIAL WORKER</t>
  </si>
  <si>
    <t>Total (Sum of lines 12-19)</t>
  </si>
  <si>
    <t>NOTE: Totals from lines 10 and 20 must agree with Schedule B, lines 22 and 23.</t>
  </si>
  <si>
    <t>VERSION 10/2001-MODIFIED FORM 242</t>
  </si>
  <si>
    <t>PAGE 10D</t>
  </si>
  <si>
    <t>SELECTED RANGE(D1..L29)</t>
  </si>
  <si>
    <t>SUPPORT SCHEDULES</t>
  </si>
  <si>
    <t>SCHEDULE I</t>
  </si>
  <si>
    <t>A. OFFICE SALARIES(SCHEDULE A,LINE 62,COLUMN 7)</t>
  </si>
  <si>
    <t>LIST SEPARATELY ALL EMPLOYEES RECEIVING COMPENSATION OF $40,000 OR MORE PER YEAR</t>
  </si>
  <si>
    <t>TOTAL COMPENSATION</t>
  </si>
  <si>
    <t>ALLOCATED TO</t>
  </si>
  <si>
    <t>TITLE</t>
  </si>
  <si>
    <t>THIS FACILITY</t>
  </si>
  <si>
    <t>COO</t>
  </si>
  <si>
    <t>Business Development Director</t>
  </si>
  <si>
    <t>Personnel Director</t>
  </si>
  <si>
    <t>Program Coordinate-SBHC</t>
  </si>
  <si>
    <t>Registration Manager</t>
  </si>
  <si>
    <t>CFO</t>
  </si>
  <si>
    <t>Other Support Staff</t>
  </si>
  <si>
    <t>Total Benefits</t>
  </si>
  <si>
    <t>TOTAL(MUST AGREE WITH SCHEDULE A, LINE 62, COLUMN 7)</t>
  </si>
  <si>
    <t>B. OTHER ADMINISTRATIVE SALARIES-PROVIDE INFORMATION FOR ANY OTHER ADMINISTRATIVE ON OTHER LINES OF SCHEDULE A, INCLUDE SALARIES ALLOCATED FROM CENTRAL OFFICES.</t>
  </si>
  <si>
    <t>Accountant</t>
  </si>
  <si>
    <t>C. OUTSTATION ELIGIBILITY COST (see instructions)</t>
  </si>
  <si>
    <t>D. SUMMARY OF OUTSTATIONING APPLICATIONS (SCHEDULE L)</t>
  </si>
  <si>
    <t>Salary</t>
  </si>
  <si>
    <t>MCH OUTSTATION</t>
  </si>
  <si>
    <t xml:space="preserve">NUMBER OF </t>
  </si>
  <si>
    <t xml:space="preserve">TIME </t>
  </si>
  <si>
    <t>Fringe Benefits</t>
  </si>
  <si>
    <t>WORKERS NAMES</t>
  </si>
  <si>
    <t>APPLICATIONS</t>
  </si>
  <si>
    <t>INVOLVED</t>
  </si>
  <si>
    <t>Training</t>
  </si>
  <si>
    <t>Travel</t>
  </si>
  <si>
    <t>Rebecca Cruz</t>
  </si>
  <si>
    <t>Cassandra Cauthens</t>
  </si>
  <si>
    <t>Total</t>
  </si>
  <si>
    <t>Line 8 must agree with Schedule A, Line 38.</t>
  </si>
  <si>
    <t>PAGE 11</t>
  </si>
  <si>
    <t>SELECTED RANGE(D1..I35)</t>
  </si>
  <si>
    <t>376000511-043</t>
  </si>
  <si>
    <t>REPORTING PERIOD                      FROM:</t>
  </si>
  <si>
    <t>SCHEDULE J</t>
  </si>
  <si>
    <t>DENTAL STATISTICS</t>
  </si>
  <si>
    <t>(COL.3&amp;4)</t>
  </si>
  <si>
    <t>(COL.5&amp;6)</t>
  </si>
  <si>
    <t>FQHC DENTAL STAFF COST</t>
  </si>
  <si>
    <t>Dentists</t>
  </si>
  <si>
    <t>Dental Hygienist</t>
  </si>
  <si>
    <t>TOTAL - Dentists(Sum of lines 1 through 5)</t>
  </si>
  <si>
    <t>Dental Assistants</t>
  </si>
  <si>
    <t>Dental Director</t>
  </si>
  <si>
    <t>SUBTOTAL- Other Dental Staff( Sum of lines 7-10)</t>
  </si>
  <si>
    <t>TOTAL - Dental Staff (Sum of lines 6 and 11)</t>
  </si>
  <si>
    <t>Depreciation - Dental Equipment</t>
  </si>
  <si>
    <t>Dental Supplies</t>
  </si>
  <si>
    <t>TOTAL DENTAL COST(Sum of lines 12 through 14)</t>
  </si>
  <si>
    <t>must agree with Schedule C, line 13</t>
  </si>
  <si>
    <t>DENTAL SERVICES PERSONNEL,EQUIVALENTS,HOURS ON SITE, AND ENCOUNTERS</t>
  </si>
  <si>
    <t>DENTAL SERVICES PERSONNEL</t>
  </si>
  <si>
    <t>FQHC DENTAL STAFF</t>
  </si>
  <si>
    <t>TOTAL - Dentists(Sum of lines 17 through 20)</t>
  </si>
  <si>
    <t>Other - Dental Staff</t>
  </si>
  <si>
    <t>SUBTOTAL-Other Dental Staff(Sum of lines 22 through 25)</t>
  </si>
  <si>
    <t>TOTAL - Dental Staff(Sum of lines 21 and 26)</t>
  </si>
  <si>
    <t>Dental Services Under Agreement</t>
  </si>
  <si>
    <t>TOTAL  DENTAL(Sum of lines 27 through 29)</t>
  </si>
  <si>
    <t>NOTE: Total dental cost from line 15, column 7, must agree with schedule C, line 13.</t>
  </si>
  <si>
    <t>PAGE 12</t>
  </si>
  <si>
    <t>SELECTED RANGE(D1..L44)</t>
  </si>
  <si>
    <t>DENTISTS:</t>
  </si>
  <si>
    <t>SLAUGHTER, LESLEE</t>
  </si>
  <si>
    <t>DENTAL HYGIENISTS:</t>
  </si>
  <si>
    <t>NOTE: Totals from lines 10 and 20 must agree with Schedule J, lines 17 and 18.</t>
  </si>
  <si>
    <t>PAGE 12B</t>
  </si>
  <si>
    <t>CLINIC NAME:</t>
  </si>
  <si>
    <t>ADDRESS:</t>
  </si>
  <si>
    <t>SCHEDULE K</t>
  </si>
  <si>
    <t>HOMELESS SITE</t>
  </si>
  <si>
    <t xml:space="preserve">TYPE OF </t>
  </si>
  <si>
    <t>TOTAL MEDICAL</t>
  </si>
  <si>
    <t>TOTAL MEDICAID</t>
  </si>
  <si>
    <t>STAFF</t>
  </si>
  <si>
    <t>BILLABLE</t>
  </si>
  <si>
    <t>NOT APPLICABLE</t>
  </si>
  <si>
    <t>PAGE 13</t>
  </si>
  <si>
    <t>SELECTED RANGE(D1..H43)</t>
  </si>
  <si>
    <t>FQHC NUMBER</t>
  </si>
  <si>
    <t>SCHEDULE L</t>
  </si>
  <si>
    <t>37-6000511</t>
  </si>
  <si>
    <t>FQHC OUTSTATIONING APPLICATION VERIFICATION</t>
  </si>
  <si>
    <t>APPLICANT</t>
  </si>
  <si>
    <t xml:space="preserve">DATE OF </t>
  </si>
  <si>
    <t>LOCAL</t>
  </si>
  <si>
    <t>TIME</t>
  </si>
  <si>
    <t>APPLICATION</t>
  </si>
  <si>
    <t>OFFICE</t>
  </si>
  <si>
    <t>HOUR/MINUTE</t>
  </si>
  <si>
    <t>See Attached</t>
  </si>
  <si>
    <t>I __________________________certify that an outstation #2378MC</t>
  </si>
  <si>
    <t>application was completed for the above people to the best of my knowledge and</t>
  </si>
  <si>
    <t>referred to the nearest HFS  Local  Office.</t>
  </si>
  <si>
    <t>FROM: 7/1/2008</t>
  </si>
  <si>
    <t>TO: 6/30/2009</t>
  </si>
  <si>
    <t>From: 7/1/2008</t>
  </si>
  <si>
    <t>To: 6/30/2009</t>
  </si>
  <si>
    <t>Description</t>
  </si>
  <si>
    <t>Debit</t>
  </si>
  <si>
    <t>Credit</t>
  </si>
  <si>
    <t>cash</t>
  </si>
  <si>
    <t>accounts receivable - patient</t>
  </si>
  <si>
    <t>accounts receivable - grants</t>
  </si>
  <si>
    <t>allowance for doubtful accounts</t>
  </si>
  <si>
    <t>other receivables</t>
  </si>
  <si>
    <t>prepaid expense</t>
  </si>
  <si>
    <t>inventory</t>
  </si>
  <si>
    <t>fixed assets</t>
  </si>
  <si>
    <t>accumulated depreciation</t>
  </si>
  <si>
    <t>start-up cost</t>
  </si>
  <si>
    <t>accounts payable</t>
  </si>
  <si>
    <t>salaries and benefits payable</t>
  </si>
  <si>
    <t>compensated absences payable</t>
  </si>
  <si>
    <t>loan payable</t>
  </si>
  <si>
    <t>cash deficit</t>
  </si>
  <si>
    <t>accumulated deficit/fund balance</t>
  </si>
  <si>
    <t>Net Operations</t>
  </si>
  <si>
    <t>patient revenue - medicare</t>
  </si>
  <si>
    <t>patient revenue - medicaid</t>
  </si>
  <si>
    <t>patient revenue - HMO</t>
  </si>
  <si>
    <t>patient revenue - third party commercial</t>
  </si>
  <si>
    <t>patient revenue - self pay</t>
  </si>
  <si>
    <t>patient uncollectible reserve - primary care</t>
  </si>
  <si>
    <t>dental revenue - medicaid</t>
  </si>
  <si>
    <t>dental revenue - commercial</t>
  </si>
  <si>
    <t>dental revenue - self pay</t>
  </si>
  <si>
    <t>patient uncollectible reserve - dental</t>
  </si>
  <si>
    <t>grant revenue - WIC and breastfeeding</t>
  </si>
  <si>
    <t>grant revenue - Title X</t>
  </si>
  <si>
    <t>grant revenue - 330e</t>
  </si>
  <si>
    <t>grant revenue - 330i</t>
  </si>
  <si>
    <t>grant revenue - HRSA increase demand services</t>
  </si>
  <si>
    <t>grant revenue - ACCESS stand against cancer</t>
  </si>
  <si>
    <t>grant revenue - illinois children's foundation (dental)</t>
  </si>
  <si>
    <t>grant revenue - illinois children's foundation (school-based)</t>
  </si>
  <si>
    <t>grant revenue - AMA second handed smoking grant</t>
  </si>
  <si>
    <t>grant revenue - AARP</t>
  </si>
  <si>
    <t>grant revenue - peace of heart</t>
  </si>
  <si>
    <t>grant revenue - HRSA school-based</t>
  </si>
  <si>
    <t>grant revenue - polk brothers</t>
  </si>
  <si>
    <t>grant revenue - VNA</t>
  </si>
  <si>
    <t>grant revenue - school-based state grant</t>
  </si>
  <si>
    <t>contribution - state</t>
  </si>
  <si>
    <t>contribution - UIC cash</t>
  </si>
  <si>
    <t>contribution - UIC benefits</t>
  </si>
  <si>
    <t>contribution - UIC Hospital professional services</t>
  </si>
  <si>
    <t>contribution - laboratory cost</t>
  </si>
  <si>
    <t>other revenue - Harmony HEDIS incentive</t>
  </si>
  <si>
    <t>other revenue - FFP adjustment for FY2008</t>
  </si>
  <si>
    <t>other revenue - medicaid incentive</t>
  </si>
  <si>
    <t>other revenue - pharmacy</t>
  </si>
  <si>
    <t>other revenue - ICR</t>
  </si>
  <si>
    <t>other revenue - medical records</t>
  </si>
  <si>
    <t>other revenue - kidcare</t>
  </si>
  <si>
    <t>other revenue - family medicine</t>
  </si>
  <si>
    <t>other revenue - Ryerson Martin trust</t>
  </si>
  <si>
    <t>other revenue - gift</t>
  </si>
  <si>
    <t>City of Chicago contribution</t>
  </si>
  <si>
    <t>Pharmacy in-kind contribution (indigent)</t>
  </si>
  <si>
    <t>Total revenue</t>
  </si>
  <si>
    <t>Line</t>
  </si>
  <si>
    <t>Column</t>
  </si>
  <si>
    <t>Cost Center</t>
  </si>
  <si>
    <t>P&amp;L Cost Center</t>
  </si>
  <si>
    <t>Expense</t>
  </si>
  <si>
    <t>medical equipment</t>
  </si>
  <si>
    <t>equipment</t>
  </si>
  <si>
    <t>equipment - non medical</t>
  </si>
  <si>
    <t>prof development (cme)</t>
  </si>
  <si>
    <t>general services</t>
  </si>
  <si>
    <t>general service - lease property</t>
  </si>
  <si>
    <t>utility</t>
  </si>
  <si>
    <t>water</t>
  </si>
  <si>
    <t>h&amp;m - laundry</t>
  </si>
  <si>
    <t>h&amp;m - pest control</t>
  </si>
  <si>
    <t>h&amp;m - waste removal</t>
  </si>
  <si>
    <t>lease equipment (copiers)</t>
  </si>
  <si>
    <t>membership/dues (exd. dental)</t>
  </si>
  <si>
    <t>postage/delivery</t>
  </si>
  <si>
    <t>printing service</t>
  </si>
  <si>
    <t>auto insurance</t>
  </si>
  <si>
    <t>advertising/marketing</t>
  </si>
  <si>
    <t>conference fees/travel (exd. wic)</t>
  </si>
  <si>
    <t>dental - cme</t>
  </si>
  <si>
    <t>dental - membership/dues</t>
  </si>
  <si>
    <t>wic - conference/travel</t>
  </si>
  <si>
    <t>pharmacy in-kind</t>
  </si>
  <si>
    <t>inkind contribution/indigent</t>
  </si>
  <si>
    <t>depreciation - medical equipment</t>
  </si>
  <si>
    <t>interest &amp; depreciation</t>
  </si>
  <si>
    <t>interest</t>
  </si>
  <si>
    <t>depreciation - building &amp; fixtures</t>
  </si>
  <si>
    <t>depreciation - equipment (non-medical)</t>
  </si>
  <si>
    <t>depreciation - office equipment</t>
  </si>
  <si>
    <t>start-up</t>
  </si>
  <si>
    <t>depreciation</t>
  </si>
  <si>
    <t>floor stock</t>
  </si>
  <si>
    <t>medical supplies</t>
  </si>
  <si>
    <t>floor stock - pharmacy</t>
  </si>
  <si>
    <t>dental supplies</t>
  </si>
  <si>
    <t>medical equipment maintenance</t>
  </si>
  <si>
    <t>O&amp;M</t>
  </si>
  <si>
    <t>h&amp;m - operation&amp;maintenance</t>
  </si>
  <si>
    <t>equipment - maintenance</t>
  </si>
  <si>
    <t>professional services</t>
  </si>
  <si>
    <t>other nurse - prof services</t>
  </si>
  <si>
    <t>other - ophthalmologist</t>
  </si>
  <si>
    <t>h&amp;m - professional services</t>
  </si>
  <si>
    <t>prof service - security</t>
  </si>
  <si>
    <t>dictation</t>
  </si>
  <si>
    <t>indirect exp</t>
  </si>
  <si>
    <t>prof service - event</t>
  </si>
  <si>
    <t>prof service - grant</t>
  </si>
  <si>
    <t>prof service - housekeeping (exd. housekeeping)</t>
  </si>
  <si>
    <t>prof service - prof contribution</t>
  </si>
  <si>
    <t>prof service - registration</t>
  </si>
  <si>
    <t>software (exd. dental)</t>
  </si>
  <si>
    <t>audit service</t>
  </si>
  <si>
    <t>billing</t>
  </si>
  <si>
    <t>prof service - adm/acct</t>
  </si>
  <si>
    <t>telephone</t>
  </si>
  <si>
    <t>pharmacy</t>
  </si>
  <si>
    <t>dental - ilcf grant indirect exp</t>
  </si>
  <si>
    <t>dental - professional</t>
  </si>
  <si>
    <t>dental - software</t>
  </si>
  <si>
    <t>lab cost</t>
  </si>
  <si>
    <t>rent - lease property</t>
  </si>
  <si>
    <t>rent</t>
  </si>
  <si>
    <t>h&amp;m - housekeeping supplies</t>
  </si>
  <si>
    <t>supplies</t>
  </si>
  <si>
    <t>educational material (exd. wic)</t>
  </si>
  <si>
    <t>expendable supplies</t>
  </si>
  <si>
    <t>hr related exp</t>
  </si>
  <si>
    <t>meeting exp (exd. wic &amp; dental)</t>
  </si>
  <si>
    <t>office supplies (exd. Dental)</t>
  </si>
  <si>
    <t>dental - supplies</t>
  </si>
  <si>
    <t>wic - educational material</t>
  </si>
  <si>
    <t>wic - meeting expenditure</t>
  </si>
  <si>
    <t>parking</t>
  </si>
  <si>
    <t>transportation</t>
  </si>
  <si>
    <t>patient transportation</t>
  </si>
  <si>
    <t>physician</t>
  </si>
  <si>
    <t>salaries &amp; wages</t>
  </si>
  <si>
    <t>nurse practitioner</t>
  </si>
  <si>
    <t>other nurse</t>
  </si>
  <si>
    <t>laboratory technician</t>
  </si>
  <si>
    <t>other - medical assistant</t>
  </si>
  <si>
    <t>housekeeping &amp; maintenance</t>
  </si>
  <si>
    <t>office salaries</t>
  </si>
  <si>
    <t>accounting</t>
  </si>
  <si>
    <t>dental</t>
  </si>
  <si>
    <t>other - outreach/social service/edu</t>
  </si>
  <si>
    <t>other - wic program</t>
  </si>
  <si>
    <t>benefits</t>
  </si>
  <si>
    <t>Total expenses</t>
  </si>
  <si>
    <t>FY2009 Net Profit (equals to Net Operations above)</t>
  </si>
  <si>
    <t>Lab Technicians</t>
  </si>
  <si>
    <t>Medicare</t>
  </si>
  <si>
    <t>Medicaid</t>
  </si>
  <si>
    <t>Other - Security</t>
  </si>
  <si>
    <t>FY09 Medicare net cost</t>
  </si>
  <si>
    <t>MIRANDA, NANCY</t>
  </si>
  <si>
    <t>FUENTES, JOHANNA</t>
  </si>
  <si>
    <t>GARCIA, OLGA</t>
  </si>
  <si>
    <t>KUSHNER, MARK</t>
  </si>
  <si>
    <t>RADOSTA, JONATHAN</t>
  </si>
  <si>
    <t>ROSMAN, ROBERT</t>
  </si>
  <si>
    <t>KHAN, ASRA</t>
  </si>
  <si>
    <t>v</t>
  </si>
  <si>
    <t>81 hours</t>
  </si>
  <si>
    <t>60 hours</t>
  </si>
  <si>
    <t>Outstanding Worker Supply</t>
  </si>
  <si>
    <t>x</t>
  </si>
  <si>
    <t>Outstation Eligible worker</t>
  </si>
  <si>
    <t>Outstanding Worker Salary</t>
  </si>
  <si>
    <t>y</t>
  </si>
  <si>
    <t>Social Worker</t>
  </si>
  <si>
    <t>Outstanding Worker Benefit</t>
  </si>
  <si>
    <t>w</t>
  </si>
  <si>
    <t>BARSTAD, DANNIELLE</t>
  </si>
  <si>
    <t>National Teachers Academy; UIC-MSHC at Back of the Yards;</t>
  </si>
  <si>
    <t>IHC-North Center; IHC-Lake View; IHC-New City</t>
  </si>
  <si>
    <t>Henry Taylor</t>
  </si>
  <si>
    <t>Rita Kaewpichai</t>
  </si>
  <si>
    <t>CLINIC NO. 376000511-027;</t>
  </si>
  <si>
    <t>376000511-027;029;030;039;040</t>
  </si>
  <si>
    <t>041;043;048;049;050;051</t>
  </si>
  <si>
    <t>030;039;040;041;043;048;049;050;051</t>
  </si>
  <si>
    <t>312-413-8162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</si>
</sst>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0">
    <font>
      <sz val="10"/>
      <name val="Arial"/>
    </font>
    <font>
      <sz val="10"/>
      <name val="Arial"/>
    </font>
    <font>
      <sz val="12"/>
      <color indexed="8"/>
      <name val="Arial"/>
    </font>
    <font>
      <b/>
      <sz val="12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2"/>
      <color indexed="10"/>
      <name val="Arial"/>
    </font>
    <font>
      <sz val="10"/>
      <name val="Times New Roman"/>
      <family val="1"/>
    </font>
    <font>
      <b/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u/>
      <sz val="10"/>
      <name val="Arial"/>
    </font>
    <font>
      <sz val="10"/>
      <color indexed="12"/>
      <name val="Arial"/>
    </font>
    <font>
      <sz val="10"/>
      <color indexed="12"/>
      <name val="Arial"/>
      <family val="2"/>
    </font>
    <font>
      <sz val="10"/>
      <color indexed="1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0" borderId="1" xfId="0" applyNumberFormat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2" fillId="2" borderId="2" xfId="0" applyNumberFormat="1" applyFont="1" applyFill="1" applyBorder="1" applyAlignment="1"/>
    <xf numFmtId="0" fontId="2" fillId="2" borderId="1" xfId="0" applyNumberFormat="1" applyFont="1" applyFill="1" applyBorder="1" applyAlignment="1"/>
    <xf numFmtId="0" fontId="0" fillId="0" borderId="3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4" fontId="0" fillId="0" borderId="3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NumberFormat="1" applyFont="1" applyBorder="1" applyAlignment="1">
      <alignment horizontal="center"/>
    </xf>
    <xf numFmtId="0" fontId="0" fillId="0" borderId="3" xfId="0" applyNumberFormat="1" applyFill="1" applyBorder="1" applyAlignment="1" applyProtection="1">
      <alignment horizontal="left"/>
      <protection locked="0"/>
    </xf>
    <xf numFmtId="14" fontId="0" fillId="0" borderId="4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Border="1" applyAlignment="1"/>
    <xf numFmtId="0" fontId="0" fillId="0" borderId="6" xfId="0" applyNumberFormat="1" applyFill="1" applyBorder="1" applyAlignment="1" applyProtection="1">
      <protection locked="0"/>
    </xf>
    <xf numFmtId="0" fontId="0" fillId="0" borderId="6" xfId="0" applyNumberFormat="1" applyBorder="1" applyProtection="1">
      <protection locked="0"/>
    </xf>
    <xf numFmtId="0" fontId="0" fillId="0" borderId="0" xfId="0" applyNumberFormat="1" applyFont="1" applyBorder="1" applyAlignment="1"/>
    <xf numFmtId="0" fontId="0" fillId="0" borderId="3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NumberFormat="1" applyBorder="1" applyAlignment="1" applyProtection="1">
      <protection locked="0"/>
    </xf>
    <xf numFmtId="0" fontId="0" fillId="0" borderId="7" xfId="0" applyNumberFormat="1" applyFont="1" applyBorder="1" applyAlignment="1"/>
    <xf numFmtId="0" fontId="0" fillId="0" borderId="8" xfId="0" applyNumberFormat="1" applyBorder="1" applyAlignment="1" applyProtection="1">
      <protection locked="0"/>
    </xf>
    <xf numFmtId="14" fontId="0" fillId="0" borderId="8" xfId="0" applyNumberFormat="1" applyBorder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NumberFormat="1" applyBorder="1" applyProtection="1">
      <protection locked="0"/>
    </xf>
    <xf numFmtId="0" fontId="0" fillId="0" borderId="10" xfId="0" applyNumberFormat="1" applyBorder="1" applyProtection="1">
      <protection locked="0"/>
    </xf>
    <xf numFmtId="0" fontId="0" fillId="0" borderId="11" xfId="0" applyNumberFormat="1" applyBorder="1" applyProtection="1">
      <protection locked="0"/>
    </xf>
    <xf numFmtId="0" fontId="0" fillId="0" borderId="0" xfId="0" applyFont="1" applyAlignment="1"/>
    <xf numFmtId="0" fontId="0" fillId="0" borderId="0" xfId="0" applyNumberFormat="1" applyFill="1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0" borderId="5" xfId="0" applyNumberFormat="1" applyFill="1" applyBorder="1" applyAlignment="1" applyProtection="1">
      <protection locked="0"/>
    </xf>
    <xf numFmtId="0" fontId="0" fillId="0" borderId="7" xfId="0" applyNumberFormat="1" applyFill="1" applyBorder="1" applyAlignment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1" xfId="0" applyNumberFormat="1" applyBorder="1" applyAlignment="1"/>
    <xf numFmtId="0" fontId="0" fillId="0" borderId="3" xfId="0" applyNumberFormat="1" applyFont="1" applyBorder="1" applyAlignment="1"/>
    <xf numFmtId="14" fontId="0" fillId="0" borderId="0" xfId="0" applyNumberFormat="1" applyFill="1" applyBorder="1" applyAlignment="1" applyProtection="1">
      <protection locked="0"/>
    </xf>
    <xf numFmtId="0" fontId="0" fillId="0" borderId="1" xfId="0" applyNumberFormat="1" applyBorder="1"/>
    <xf numFmtId="0" fontId="0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12" xfId="0" applyNumberFormat="1" applyFont="1" applyBorder="1" applyAlignment="1">
      <alignment horizontal="center"/>
    </xf>
    <xf numFmtId="0" fontId="0" fillId="0" borderId="0" xfId="0" applyBorder="1"/>
    <xf numFmtId="15" fontId="0" fillId="0" borderId="0" xfId="0" applyNumberFormat="1" applyProtection="1">
      <protection locked="0"/>
    </xf>
    <xf numFmtId="0" fontId="0" fillId="0" borderId="13" xfId="0" applyNumberFormat="1" applyFont="1" applyBorder="1" applyAlignment="1">
      <alignment horizontal="center"/>
    </xf>
    <xf numFmtId="0" fontId="0" fillId="0" borderId="13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2" xfId="0" applyNumberFormat="1" applyFont="1" applyBorder="1" applyAlignment="1"/>
    <xf numFmtId="3" fontId="5" fillId="0" borderId="2" xfId="0" applyNumberFormat="1" applyFont="1" applyBorder="1" applyAlignment="1" applyProtection="1">
      <protection locked="0"/>
    </xf>
    <xf numFmtId="3" fontId="5" fillId="2" borderId="2" xfId="0" applyNumberFormat="1" applyFont="1" applyFill="1" applyBorder="1" applyAlignment="1"/>
    <xf numFmtId="3" fontId="5" fillId="2" borderId="12" xfId="0" applyNumberFormat="1" applyFont="1" applyFill="1" applyBorder="1" applyAlignment="1"/>
    <xf numFmtId="3" fontId="5" fillId="2" borderId="2" xfId="0" applyNumberFormat="1" applyFont="1" applyFill="1" applyBorder="1" applyAlignment="1" applyProtection="1">
      <protection locked="0"/>
    </xf>
    <xf numFmtId="3" fontId="5" fillId="0" borderId="1" xfId="0" applyNumberFormat="1" applyFont="1" applyBorder="1" applyAlignment="1" applyProtection="1">
      <protection locked="0"/>
    </xf>
    <xf numFmtId="3" fontId="5" fillId="2" borderId="1" xfId="0" applyNumberFormat="1" applyFont="1" applyFill="1" applyBorder="1" applyAlignment="1" applyProtection="1">
      <protection locked="0"/>
    </xf>
    <xf numFmtId="3" fontId="5" fillId="0" borderId="2" xfId="0" applyNumberFormat="1" applyFont="1" applyFill="1" applyBorder="1" applyAlignment="1" applyProtection="1">
      <protection locked="0"/>
    </xf>
    <xf numFmtId="3" fontId="5" fillId="2" borderId="1" xfId="0" applyNumberFormat="1" applyFont="1" applyFill="1" applyBorder="1" applyAlignment="1"/>
    <xf numFmtId="3" fontId="5" fillId="0" borderId="2" xfId="0" applyNumberFormat="1" applyFont="1" applyFill="1" applyBorder="1" applyAlignment="1"/>
    <xf numFmtId="0" fontId="5" fillId="0" borderId="14" xfId="0" applyNumberFormat="1" applyFont="1" applyBorder="1" applyAlignment="1" applyProtection="1">
      <protection locked="0"/>
    </xf>
    <xf numFmtId="3" fontId="5" fillId="0" borderId="14" xfId="0" applyNumberFormat="1" applyFont="1" applyBorder="1" applyAlignment="1" applyProtection="1">
      <protection locked="0"/>
    </xf>
    <xf numFmtId="3" fontId="5" fillId="0" borderId="0" xfId="0" applyNumberFormat="1" applyFont="1" applyBorder="1" applyAlignment="1" applyProtection="1">
      <protection locked="0"/>
    </xf>
    <xf numFmtId="3" fontId="5" fillId="0" borderId="1" xfId="0" applyNumberFormat="1" applyFont="1" applyFill="1" applyBorder="1" applyAlignment="1"/>
    <xf numFmtId="3" fontId="0" fillId="0" borderId="0" xfId="0" applyNumberFormat="1" applyBorder="1"/>
    <xf numFmtId="0" fontId="5" fillId="0" borderId="0" xfId="0" applyNumberFormat="1" applyFont="1" applyBorder="1" applyAlignment="1" applyProtection="1">
      <protection locked="0"/>
    </xf>
    <xf numFmtId="0" fontId="5" fillId="2" borderId="2" xfId="0" applyNumberFormat="1" applyFont="1" applyFill="1" applyBorder="1" applyAlignment="1"/>
    <xf numFmtId="0" fontId="5" fillId="2" borderId="12" xfId="0" applyNumberFormat="1" applyFont="1" applyFill="1" applyBorder="1" applyAlignment="1"/>
    <xf numFmtId="3" fontId="5" fillId="2" borderId="0" xfId="0" applyNumberFormat="1" applyFont="1" applyFill="1" applyBorder="1" applyAlignment="1"/>
    <xf numFmtId="0" fontId="1" fillId="0" borderId="3" xfId="0" applyNumberFormat="1" applyFont="1" applyBorder="1" applyAlignment="1"/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/>
    <xf numFmtId="0" fontId="5" fillId="0" borderId="0" xfId="0" applyFont="1" applyAlignment="1"/>
    <xf numFmtId="3" fontId="0" fillId="0" borderId="0" xfId="0" applyNumberFormat="1" applyAlignment="1"/>
    <xf numFmtId="0" fontId="5" fillId="0" borderId="0" xfId="0" applyNumberFormat="1" applyFont="1" applyAlignment="1"/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5" fillId="0" borderId="2" xfId="0" applyNumberFormat="1" applyFont="1" applyBorder="1" applyAlignment="1" applyProtection="1">
      <protection locked="0"/>
    </xf>
    <xf numFmtId="0" fontId="5" fillId="0" borderId="2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protection locked="0"/>
    </xf>
    <xf numFmtId="2" fontId="5" fillId="0" borderId="14" xfId="0" applyNumberFormat="1" applyFont="1" applyBorder="1" applyAlignment="1" applyProtection="1">
      <protection locked="0"/>
    </xf>
    <xf numFmtId="1" fontId="5" fillId="2" borderId="3" xfId="0" applyNumberFormat="1" applyFont="1" applyFill="1" applyBorder="1" applyAlignment="1"/>
    <xf numFmtId="2" fontId="5" fillId="0" borderId="1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/>
    <xf numFmtId="2" fontId="5" fillId="2" borderId="2" xfId="0" applyNumberFormat="1" applyFont="1" applyFill="1" applyBorder="1" applyAlignment="1"/>
    <xf numFmtId="0" fontId="9" fillId="0" borderId="0" xfId="0" applyFont="1" applyFill="1" applyAlignment="1"/>
    <xf numFmtId="0" fontId="4" fillId="0" borderId="1" xfId="0" applyNumberFormat="1" applyFont="1" applyBorder="1" applyAlignment="1"/>
    <xf numFmtId="0" fontId="0" fillId="0" borderId="1" xfId="0" applyBorder="1"/>
    <xf numFmtId="0" fontId="0" fillId="0" borderId="3" xfId="0" applyBorder="1"/>
    <xf numFmtId="0" fontId="1" fillId="0" borderId="0" xfId="0" applyNumberFormat="1" applyFont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15" fontId="0" fillId="0" borderId="0" xfId="0" applyNumberFormat="1" applyFont="1" applyAlignment="1" applyProtection="1">
      <protection locked="0"/>
    </xf>
    <xf numFmtId="0" fontId="0" fillId="0" borderId="5" xfId="0" applyBorder="1" applyAlignment="1"/>
    <xf numFmtId="0" fontId="0" fillId="0" borderId="17" xfId="0" applyBorder="1" applyAlignment="1"/>
    <xf numFmtId="0" fontId="0" fillId="0" borderId="18" xfId="0" applyBorder="1" applyAlignment="1" applyProtection="1">
      <protection locked="0"/>
    </xf>
    <xf numFmtId="3" fontId="5" fillId="0" borderId="3" xfId="0" applyNumberFormat="1" applyFont="1" applyFill="1" applyBorder="1" applyAlignment="1" applyProtection="1">
      <protection locked="0"/>
    </xf>
    <xf numFmtId="3" fontId="5" fillId="2" borderId="19" xfId="0" applyNumberFormat="1" applyFont="1" applyFill="1" applyBorder="1" applyAlignment="1"/>
    <xf numFmtId="0" fontId="5" fillId="0" borderId="0" xfId="0" applyFont="1" applyBorder="1"/>
    <xf numFmtId="0" fontId="1" fillId="0" borderId="15" xfId="0" applyNumberFormat="1" applyFont="1" applyBorder="1" applyAlignment="1"/>
    <xf numFmtId="0" fontId="1" fillId="0" borderId="0" xfId="0" applyNumberFormat="1" applyFont="1" applyAlignment="1">
      <alignment horizontal="right"/>
    </xf>
    <xf numFmtId="0" fontId="0" fillId="0" borderId="0" xfId="0" applyNumberFormat="1" applyFont="1" applyAlignment="1"/>
    <xf numFmtId="3" fontId="1" fillId="0" borderId="2" xfId="0" applyNumberFormat="1" applyFont="1" applyBorder="1" applyAlignment="1" applyProtection="1">
      <protection locked="0"/>
    </xf>
    <xf numFmtId="3" fontId="1" fillId="0" borderId="12" xfId="0" applyNumberFormat="1" applyFont="1" applyBorder="1" applyAlignment="1" applyProtection="1">
      <protection locked="0"/>
    </xf>
    <xf numFmtId="0" fontId="0" fillId="0" borderId="14" xfId="0" applyBorder="1" applyAlignment="1"/>
    <xf numFmtId="3" fontId="5" fillId="0" borderId="20" xfId="0" applyNumberFormat="1" applyFont="1" applyBorder="1" applyAlignment="1" applyProtection="1">
      <protection locked="0"/>
    </xf>
    <xf numFmtId="1" fontId="0" fillId="0" borderId="3" xfId="0" applyNumberFormat="1" applyFont="1" applyBorder="1" applyAlignment="1"/>
    <xf numFmtId="0" fontId="1" fillId="0" borderId="4" xfId="0" applyNumberFormat="1" applyFont="1" applyBorder="1" applyAlignment="1">
      <alignment horizontal="right"/>
    </xf>
    <xf numFmtId="165" fontId="0" fillId="0" borderId="16" xfId="0" applyNumberFormat="1" applyBorder="1" applyProtection="1">
      <protection locked="0"/>
    </xf>
    <xf numFmtId="0" fontId="0" fillId="0" borderId="16" xfId="0" applyNumberFormat="1" applyFont="1" applyBorder="1" applyAlignment="1"/>
    <xf numFmtId="0" fontId="0" fillId="0" borderId="3" xfId="0" applyNumberFormat="1" applyFont="1" applyBorder="1" applyAlignment="1" applyProtection="1">
      <protection locked="0"/>
    </xf>
    <xf numFmtId="0" fontId="1" fillId="0" borderId="11" xfId="0" applyNumberFormat="1" applyFont="1" applyBorder="1" applyAlignment="1">
      <alignment horizontal="right"/>
    </xf>
    <xf numFmtId="165" fontId="0" fillId="0" borderId="17" xfId="0" applyNumberFormat="1" applyBorder="1" applyProtection="1">
      <protection locked="0"/>
    </xf>
    <xf numFmtId="0" fontId="0" fillId="0" borderId="17" xfId="0" applyNumberFormat="1" applyFont="1" applyBorder="1" applyAlignment="1"/>
    <xf numFmtId="0" fontId="4" fillId="0" borderId="3" xfId="0" applyNumberFormat="1" applyFont="1" applyBorder="1" applyAlignment="1"/>
    <xf numFmtId="0" fontId="5" fillId="0" borderId="21" xfId="0" applyNumberFormat="1" applyFont="1" applyBorder="1" applyAlignment="1" applyProtection="1">
      <protection locked="0"/>
    </xf>
    <xf numFmtId="0" fontId="5" fillId="0" borderId="14" xfId="0" applyNumberFormat="1" applyFont="1" applyFill="1" applyBorder="1" applyAlignment="1" applyProtection="1"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0" fillId="3" borderId="2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3" borderId="19" xfId="0" applyNumberFormat="1" applyFont="1" applyFill="1" applyBorder="1" applyAlignment="1"/>
    <xf numFmtId="164" fontId="0" fillId="0" borderId="0" xfId="1" applyNumberFormat="1" applyFont="1" applyAlignment="1"/>
    <xf numFmtId="164" fontId="1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/>
    <xf numFmtId="164" fontId="1" fillId="0" borderId="13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5" fillId="0" borderId="2" xfId="0" applyNumberFormat="1" applyFont="1" applyBorder="1" applyAlignment="1"/>
    <xf numFmtId="3" fontId="5" fillId="0" borderId="1" xfId="0" applyNumberFormat="1" applyFont="1" applyFill="1" applyBorder="1" applyAlignment="1" applyProtection="1">
      <protection locked="0"/>
    </xf>
    <xf numFmtId="164" fontId="5" fillId="0" borderId="21" xfId="1" applyNumberFormat="1" applyFont="1" applyBorder="1" applyAlignment="1" applyProtection="1">
      <protection locked="0"/>
    </xf>
    <xf numFmtId="164" fontId="5" fillId="0" borderId="14" xfId="1" applyNumberFormat="1" applyFont="1" applyBorder="1" applyAlignment="1" applyProtection="1">
      <protection locked="0"/>
    </xf>
    <xf numFmtId="0" fontId="0" fillId="0" borderId="22" xfId="0" applyBorder="1" applyAlignment="1"/>
    <xf numFmtId="164" fontId="5" fillId="0" borderId="22" xfId="1" applyNumberFormat="1" applyFont="1" applyBorder="1" applyAlignment="1" applyProtection="1">
      <protection locked="0"/>
    </xf>
    <xf numFmtId="3" fontId="5" fillId="0" borderId="14" xfId="0" applyNumberFormat="1" applyFont="1" applyFill="1" applyBorder="1" applyAlignment="1" applyProtection="1">
      <protection locked="0"/>
    </xf>
    <xf numFmtId="164" fontId="1" fillId="0" borderId="14" xfId="1" applyNumberFormat="1" applyFont="1" applyBorder="1" applyAlignment="1"/>
    <xf numFmtId="3" fontId="5" fillId="0" borderId="0" xfId="0" applyNumberFormat="1" applyFont="1" applyFill="1" applyBorder="1" applyAlignment="1" applyProtection="1">
      <protection locked="0"/>
    </xf>
    <xf numFmtId="164" fontId="5" fillId="0" borderId="16" xfId="1" applyNumberFormat="1" applyFont="1" applyBorder="1" applyAlignment="1" applyProtection="1">
      <protection locked="0"/>
    </xf>
    <xf numFmtId="164" fontId="5" fillId="0" borderId="21" xfId="1" applyNumberFormat="1" applyFont="1" applyFill="1" applyBorder="1" applyAlignment="1" applyProtection="1">
      <protection locked="0"/>
    </xf>
    <xf numFmtId="164" fontId="5" fillId="0" borderId="14" xfId="1" applyNumberFormat="1" applyFont="1" applyFill="1" applyBorder="1" applyAlignment="1" applyProtection="1">
      <protection locked="0"/>
    </xf>
    <xf numFmtId="164" fontId="0" fillId="0" borderId="14" xfId="1" applyNumberFormat="1" applyFont="1" applyBorder="1" applyAlignment="1"/>
    <xf numFmtId="164" fontId="5" fillId="0" borderId="10" xfId="1" applyNumberFormat="1" applyFont="1" applyBorder="1" applyAlignment="1" applyProtection="1">
      <protection locked="0"/>
    </xf>
    <xf numFmtId="164" fontId="1" fillId="0" borderId="0" xfId="1" applyNumberFormat="1" applyFont="1" applyBorder="1" applyAlignment="1">
      <alignment horizontal="center"/>
    </xf>
    <xf numFmtId="0" fontId="0" fillId="0" borderId="0" xfId="0" applyFill="1" applyAlignment="1"/>
    <xf numFmtId="164" fontId="1" fillId="0" borderId="23" xfId="1" applyNumberFormat="1" applyFont="1" applyBorder="1" applyAlignment="1">
      <alignment horizontal="center"/>
    </xf>
    <xf numFmtId="0" fontId="1" fillId="0" borderId="3" xfId="0" applyFont="1" applyBorder="1"/>
    <xf numFmtId="164" fontId="1" fillId="0" borderId="24" xfId="1" applyNumberFormat="1" applyFont="1" applyBorder="1" applyAlignment="1"/>
    <xf numFmtId="164" fontId="1" fillId="0" borderId="24" xfId="1" applyNumberFormat="1" applyFont="1" applyBorder="1" applyAlignment="1">
      <alignment horizontal="center"/>
    </xf>
    <xf numFmtId="3" fontId="1" fillId="0" borderId="2" xfId="0" applyNumberFormat="1" applyFont="1" applyFill="1" applyBorder="1" applyAlignment="1" applyProtection="1">
      <protection locked="0"/>
    </xf>
    <xf numFmtId="164" fontId="1" fillId="0" borderId="23" xfId="1" applyNumberFormat="1" applyFont="1" applyBorder="1" applyAlignment="1" applyProtection="1">
      <protection locked="0"/>
    </xf>
    <xf numFmtId="0" fontId="1" fillId="0" borderId="14" xfId="0" applyFont="1" applyBorder="1" applyAlignment="1"/>
    <xf numFmtId="164" fontId="1" fillId="0" borderId="14" xfId="1" applyNumberFormat="1" applyFont="1" applyBorder="1" applyAlignment="1" applyProtection="1">
      <protection locked="0"/>
    </xf>
    <xf numFmtId="3" fontId="1" fillId="0" borderId="3" xfId="0" applyNumberFormat="1" applyFont="1" applyFill="1" applyBorder="1" applyAlignment="1" applyProtection="1">
      <protection locked="0"/>
    </xf>
    <xf numFmtId="164" fontId="1" fillId="0" borderId="24" xfId="1" applyNumberFormat="1" applyFont="1" applyFill="1" applyBorder="1" applyAlignment="1" applyProtection="1">
      <protection locked="0"/>
    </xf>
    <xf numFmtId="164" fontId="1" fillId="0" borderId="23" xfId="1" applyNumberFormat="1" applyFont="1" applyFill="1" applyBorder="1" applyAlignment="1" applyProtection="1">
      <protection locked="0"/>
    </xf>
    <xf numFmtId="0" fontId="1" fillId="0" borderId="25" xfId="0" applyFont="1" applyBorder="1" applyAlignment="1"/>
    <xf numFmtId="164" fontId="1" fillId="0" borderId="25" xfId="1" applyNumberFormat="1" applyFont="1" applyFill="1" applyBorder="1" applyAlignment="1"/>
    <xf numFmtId="0" fontId="1" fillId="0" borderId="0" xfId="0" applyFont="1" applyBorder="1"/>
    <xf numFmtId="164" fontId="1" fillId="0" borderId="14" xfId="1" applyNumberFormat="1" applyFont="1" applyFill="1" applyBorder="1" applyAlignment="1"/>
    <xf numFmtId="164" fontId="5" fillId="0" borderId="14" xfId="1" applyNumberFormat="1" applyFont="1" applyBorder="1" applyAlignment="1"/>
    <xf numFmtId="3" fontId="1" fillId="0" borderId="3" xfId="0" applyNumberFormat="1" applyFont="1" applyBorder="1" applyAlignment="1" applyProtection="1">
      <protection locked="0"/>
    </xf>
    <xf numFmtId="164" fontId="1" fillId="0" borderId="24" xfId="1" applyNumberFormat="1" applyFont="1" applyBorder="1" applyAlignment="1" applyProtection="1">
      <protection locked="0"/>
    </xf>
    <xf numFmtId="3" fontId="1" fillId="0" borderId="3" xfId="0" applyNumberFormat="1" applyFont="1" applyBorder="1"/>
    <xf numFmtId="164" fontId="1" fillId="0" borderId="25" xfId="1" applyNumberFormat="1" applyFont="1" applyBorder="1" applyAlignment="1" applyProtection="1">
      <protection locked="0"/>
    </xf>
    <xf numFmtId="164" fontId="1" fillId="0" borderId="1" xfId="1" applyNumberFormat="1" applyFont="1" applyBorder="1" applyAlignment="1">
      <alignment horizontal="center"/>
    </xf>
    <xf numFmtId="0" fontId="1" fillId="0" borderId="0" xfId="0" applyFont="1" applyAlignment="1"/>
    <xf numFmtId="164" fontId="1" fillId="0" borderId="0" xfId="1" applyNumberFormat="1" applyFont="1" applyAlignment="1"/>
    <xf numFmtId="164" fontId="1" fillId="0" borderId="2" xfId="1" applyNumberFormat="1" applyFont="1" applyBorder="1" applyAlignment="1">
      <alignment horizontal="center"/>
    </xf>
    <xf numFmtId="164" fontId="1" fillId="0" borderId="3" xfId="1" applyNumberFormat="1" applyFont="1" applyBorder="1" applyAlignment="1"/>
    <xf numFmtId="164" fontId="1" fillId="0" borderId="3" xfId="1" applyNumberFormat="1" applyFont="1" applyBorder="1" applyAlignment="1">
      <alignment horizontal="center"/>
    </xf>
    <xf numFmtId="0" fontId="1" fillId="0" borderId="26" xfId="0" applyFont="1" applyBorder="1" applyAlignment="1"/>
    <xf numFmtId="164" fontId="1" fillId="0" borderId="2" xfId="1" applyNumberFormat="1" applyFont="1" applyBorder="1" applyAlignment="1" applyProtection="1">
      <protection locked="0"/>
    </xf>
    <xf numFmtId="0" fontId="0" fillId="0" borderId="24" xfId="0" applyNumberFormat="1" applyBorder="1" applyAlignment="1" applyProtection="1">
      <protection locked="0"/>
    </xf>
    <xf numFmtId="0" fontId="0" fillId="0" borderId="21" xfId="0" applyNumberFormat="1" applyFont="1" applyBorder="1" applyAlignment="1"/>
    <xf numFmtId="0" fontId="0" fillId="3" borderId="12" xfId="0" applyNumberFormat="1" applyFont="1" applyFill="1" applyBorder="1" applyAlignment="1"/>
    <xf numFmtId="3" fontId="5" fillId="0" borderId="12" xfId="0" applyNumberFormat="1" applyFont="1" applyBorder="1" applyAlignment="1" applyProtection="1"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3" fontId="0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0" fontId="5" fillId="0" borderId="3" xfId="0" applyNumberFormat="1" applyFont="1" applyBorder="1" applyAlignment="1"/>
    <xf numFmtId="0" fontId="5" fillId="0" borderId="0" xfId="0" applyNumberFormat="1" applyFont="1" applyBorder="1" applyAlignment="1"/>
    <xf numFmtId="0" fontId="5" fillId="0" borderId="1" xfId="0" applyNumberFormat="1" applyFont="1" applyBorder="1" applyAlignment="1" applyProtection="1">
      <protection locked="0"/>
    </xf>
    <xf numFmtId="0" fontId="5" fillId="4" borderId="2" xfId="0" applyNumberFormat="1" applyFont="1" applyFill="1" applyBorder="1" applyAlignment="1"/>
    <xf numFmtId="0" fontId="5" fillId="4" borderId="12" xfId="0" applyNumberFormat="1" applyFont="1" applyFill="1" applyBorder="1" applyAlignment="1"/>
    <xf numFmtId="0" fontId="5" fillId="0" borderId="14" xfId="0" applyNumberFormat="1" applyFont="1" applyBorder="1" applyProtection="1">
      <protection locked="0"/>
    </xf>
    <xf numFmtId="0" fontId="5" fillId="4" borderId="19" xfId="0" applyNumberFormat="1" applyFont="1" applyFill="1" applyBorder="1" applyAlignment="1"/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15" fontId="0" fillId="0" borderId="0" xfId="0" applyNumberFormat="1" applyBorder="1" applyProtection="1">
      <protection locked="0"/>
    </xf>
    <xf numFmtId="15" fontId="0" fillId="0" borderId="16" xfId="0" applyNumberFormat="1" applyBorder="1" applyProtection="1">
      <protection locked="0"/>
    </xf>
    <xf numFmtId="15" fontId="0" fillId="0" borderId="0" xfId="0" applyNumberFormat="1" applyFont="1" applyBorder="1" applyAlignment="1" applyProtection="1">
      <protection locked="0"/>
    </xf>
    <xf numFmtId="15" fontId="0" fillId="0" borderId="16" xfId="0" applyNumberFormat="1" applyFont="1" applyBorder="1" applyAlignment="1" applyProtection="1">
      <protection locked="0"/>
    </xf>
    <xf numFmtId="0" fontId="1" fillId="0" borderId="3" xfId="0" applyNumberFormat="1" applyFont="1" applyBorder="1" applyProtection="1">
      <protection locked="0"/>
    </xf>
    <xf numFmtId="14" fontId="5" fillId="0" borderId="14" xfId="0" applyNumberFormat="1" applyFont="1" applyBorder="1" applyAlignment="1" applyProtection="1">
      <protection locked="0"/>
    </xf>
    <xf numFmtId="14" fontId="5" fillId="0" borderId="14" xfId="0" applyNumberFormat="1" applyFont="1" applyFill="1" applyBorder="1" applyAlignment="1" applyProtection="1">
      <protection locked="0"/>
    </xf>
    <xf numFmtId="0" fontId="0" fillId="0" borderId="0" xfId="0" applyNumberFormat="1" applyFont="1" applyBorder="1" applyAlignment="1">
      <alignment horizontal="center"/>
    </xf>
    <xf numFmtId="0" fontId="0" fillId="0" borderId="0" xfId="0" applyAlignment="1" applyProtection="1"/>
    <xf numFmtId="0" fontId="0" fillId="0" borderId="0" xfId="0" applyBorder="1" applyProtection="1"/>
    <xf numFmtId="0" fontId="5" fillId="0" borderId="3" xfId="0" applyNumberFormat="1" applyFont="1" applyBorder="1" applyAlignment="1" applyProtection="1">
      <protection locked="0"/>
    </xf>
    <xf numFmtId="0" fontId="5" fillId="0" borderId="2" xfId="0" applyNumberFormat="1" applyFont="1" applyBorder="1" applyAlignment="1" applyProtection="1"/>
    <xf numFmtId="0" fontId="5" fillId="0" borderId="13" xfId="0" applyNumberFormat="1" applyFont="1" applyBorder="1" applyAlignment="1" applyProtection="1">
      <protection locked="0"/>
    </xf>
    <xf numFmtId="15" fontId="0" fillId="0" borderId="7" xfId="0" applyNumberFormat="1" applyBorder="1" applyProtection="1">
      <protection locked="0"/>
    </xf>
    <xf numFmtId="15" fontId="0" fillId="0" borderId="15" xfId="0" applyNumberFormat="1" applyBorder="1" applyProtection="1">
      <protection locked="0"/>
    </xf>
    <xf numFmtId="0" fontId="0" fillId="0" borderId="11" xfId="0" applyBorder="1" applyAlignment="1"/>
    <xf numFmtId="0" fontId="0" fillId="0" borderId="2" xfId="0" applyNumberFormat="1" applyFont="1" applyBorder="1" applyAlignment="1" applyProtection="1"/>
    <xf numFmtId="0" fontId="13" fillId="0" borderId="1" xfId="0" applyNumberFormat="1" applyFont="1" applyBorder="1" applyAlignment="1" applyProtection="1">
      <alignment horizontal="center"/>
    </xf>
    <xf numFmtId="0" fontId="0" fillId="0" borderId="1" xfId="0" applyNumberFormat="1" applyFont="1" applyBorder="1" applyAlignment="1" applyProtection="1"/>
    <xf numFmtId="0" fontId="13" fillId="0" borderId="9" xfId="0" applyNumberFormat="1" applyFont="1" applyBorder="1" applyAlignment="1" applyProtection="1"/>
    <xf numFmtId="0" fontId="1" fillId="0" borderId="12" xfId="0" applyNumberFormat="1" applyFont="1" applyBorder="1" applyAlignment="1" applyProtection="1">
      <protection locked="0"/>
    </xf>
    <xf numFmtId="15" fontId="13" fillId="0" borderId="1" xfId="0" applyNumberFormat="1" applyFont="1" applyBorder="1" applyAlignment="1" applyProtection="1">
      <protection locked="0"/>
    </xf>
    <xf numFmtId="0" fontId="13" fillId="0" borderId="12" xfId="0" applyNumberFormat="1" applyFont="1" applyBorder="1" applyAlignment="1" applyProtection="1">
      <alignment horizontal="center"/>
    </xf>
    <xf numFmtId="0" fontId="0" fillId="0" borderId="3" xfId="0" applyNumberFormat="1" applyFont="1" applyBorder="1" applyAlignment="1" applyProtection="1"/>
    <xf numFmtId="0" fontId="13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/>
    <xf numFmtId="0" fontId="13" fillId="0" borderId="6" xfId="0" applyNumberFormat="1" applyFont="1" applyBorder="1" applyAlignment="1" applyProtection="1">
      <alignment horizontal="left"/>
    </xf>
    <xf numFmtId="0" fontId="13" fillId="0" borderId="0" xfId="0" applyFont="1" applyAlignment="1" applyProtection="1"/>
    <xf numFmtId="0" fontId="13" fillId="0" borderId="0" xfId="0" applyNumberFormat="1" applyFont="1" applyAlignment="1" applyProtection="1">
      <alignment horizontal="right"/>
    </xf>
    <xf numFmtId="15" fontId="13" fillId="0" borderId="0" xfId="0" applyNumberFormat="1" applyFont="1" applyAlignment="1" applyProtection="1">
      <protection locked="0"/>
    </xf>
    <xf numFmtId="0" fontId="13" fillId="0" borderId="13" xfId="0" applyNumberFormat="1" applyFont="1" applyBorder="1" applyAlignment="1" applyProtection="1">
      <alignment horizontal="center"/>
    </xf>
    <xf numFmtId="0" fontId="13" fillId="0" borderId="1" xfId="0" applyNumberFormat="1" applyFont="1" applyBorder="1" applyProtection="1"/>
    <xf numFmtId="0" fontId="0" fillId="0" borderId="1" xfId="0" applyNumberFormat="1" applyBorder="1" applyProtection="1"/>
    <xf numFmtId="0" fontId="13" fillId="0" borderId="3" xfId="0" applyNumberFormat="1" applyFont="1" applyBorder="1" applyAlignment="1" applyProtection="1">
      <alignment horizontal="center"/>
    </xf>
    <xf numFmtId="0" fontId="13" fillId="0" borderId="2" xfId="0" applyNumberFormat="1" applyFont="1" applyBorder="1" applyAlignment="1" applyProtection="1">
      <alignment horizontal="center"/>
    </xf>
    <xf numFmtId="0" fontId="13" fillId="0" borderId="21" xfId="0" applyNumberFormat="1" applyFont="1" applyBorder="1" applyAlignment="1" applyProtection="1">
      <alignment horizontal="center"/>
    </xf>
    <xf numFmtId="0" fontId="13" fillId="0" borderId="16" xfId="0" applyNumberFormat="1" applyFont="1" applyBorder="1" applyAlignment="1" applyProtection="1">
      <alignment horizontal="center"/>
    </xf>
    <xf numFmtId="0" fontId="13" fillId="0" borderId="0" xfId="0" applyNumberFormat="1" applyFont="1" applyAlignment="1" applyProtection="1"/>
    <xf numFmtId="0" fontId="5" fillId="0" borderId="27" xfId="0" applyNumberFormat="1" applyFont="1" applyBorder="1" applyAlignment="1" applyProtection="1"/>
    <xf numFmtId="0" fontId="5" fillId="0" borderId="28" xfId="0" applyNumberFormat="1" applyFont="1" applyBorder="1" applyAlignment="1" applyProtection="1"/>
    <xf numFmtId="0" fontId="5" fillId="0" borderId="29" xfId="0" applyNumberFormat="1" applyFont="1" applyBorder="1" applyAlignment="1"/>
    <xf numFmtId="2" fontId="5" fillId="0" borderId="30" xfId="0" applyNumberFormat="1" applyFont="1" applyBorder="1" applyAlignment="1" applyProtection="1">
      <protection locked="0"/>
    </xf>
    <xf numFmtId="0" fontId="5" fillId="0" borderId="27" xfId="0" applyNumberFormat="1" applyFont="1" applyBorder="1" applyAlignment="1" applyProtection="1">
      <protection locked="0"/>
    </xf>
    <xf numFmtId="0" fontId="5" fillId="0" borderId="28" xfId="0" applyNumberFormat="1" applyFont="1" applyBorder="1" applyAlignment="1" applyProtection="1">
      <protection locked="0"/>
    </xf>
    <xf numFmtId="0" fontId="5" fillId="0" borderId="29" xfId="0" applyNumberFormat="1" applyFont="1" applyBorder="1" applyAlignment="1" applyProtection="1">
      <protection locked="0"/>
    </xf>
    <xf numFmtId="2" fontId="5" fillId="2" borderId="30" xfId="0" applyNumberFormat="1" applyFont="1" applyFill="1" applyBorder="1" applyAlignment="1" applyProtection="1">
      <protection locked="0"/>
    </xf>
    <xf numFmtId="2" fontId="5" fillId="2" borderId="2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Alignment="1" applyProtection="1">
      <protection locked="0"/>
    </xf>
    <xf numFmtId="2" fontId="5" fillId="2" borderId="30" xfId="0" applyNumberFormat="1" applyFont="1" applyFill="1" applyBorder="1" applyAlignment="1"/>
    <xf numFmtId="2" fontId="5" fillId="0" borderId="31" xfId="0" applyNumberFormat="1" applyFont="1" applyBorder="1" applyAlignment="1" applyProtection="1">
      <protection locked="0"/>
    </xf>
    <xf numFmtId="0" fontId="5" fillId="0" borderId="31" xfId="0" applyNumberFormat="1" applyFont="1" applyBorder="1" applyAlignment="1"/>
    <xf numFmtId="0" fontId="5" fillId="2" borderId="19" xfId="0" applyNumberFormat="1" applyFont="1" applyFill="1" applyBorder="1" applyAlignment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>
      <alignment horizontal="center"/>
    </xf>
    <xf numFmtId="0" fontId="3" fillId="0" borderId="0" xfId="0" applyNumberFormat="1" applyFont="1" applyAlignment="1" applyProtection="1"/>
    <xf numFmtId="3" fontId="5" fillId="0" borderId="32" xfId="0" applyNumberFormat="1" applyFont="1" applyBorder="1" applyAlignment="1" applyProtection="1">
      <protection locked="0"/>
    </xf>
    <xf numFmtId="3" fontId="5" fillId="0" borderId="3" xfId="0" applyNumberFormat="1" applyFont="1" applyBorder="1" applyAlignment="1" applyProtection="1">
      <protection locked="0"/>
    </xf>
    <xf numFmtId="3" fontId="5" fillId="0" borderId="13" xfId="0" applyNumberFormat="1" applyFont="1" applyBorder="1" applyAlignment="1" applyProtection="1">
      <protection locked="0"/>
    </xf>
    <xf numFmtId="0" fontId="5" fillId="0" borderId="12" xfId="0" applyNumberFormat="1" applyFont="1" applyBorder="1" applyAlignment="1" applyProtection="1">
      <protection locked="0"/>
    </xf>
    <xf numFmtId="3" fontId="5" fillId="0" borderId="2" xfId="0" applyNumberFormat="1" applyFont="1" applyBorder="1" applyAlignment="1" applyProtection="1"/>
    <xf numFmtId="3" fontId="5" fillId="0" borderId="19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0" fontId="0" fillId="0" borderId="1" xfId="0" applyNumberFormat="1" applyBorder="1" applyAlignment="1" applyProtection="1">
      <protection locked="0"/>
    </xf>
    <xf numFmtId="0" fontId="5" fillId="0" borderId="20" xfId="0" applyNumberFormat="1" applyFont="1" applyBorder="1" applyAlignment="1" applyProtection="1">
      <protection locked="0"/>
    </xf>
    <xf numFmtId="0" fontId="0" fillId="0" borderId="0" xfId="0" applyNumberFormat="1"/>
    <xf numFmtId="0" fontId="0" fillId="0" borderId="14" xfId="0" applyNumberFormat="1" applyFont="1" applyBorder="1" applyAlignment="1"/>
    <xf numFmtId="0" fontId="0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5" fillId="0" borderId="33" xfId="0" applyNumberFormat="1" applyFont="1" applyFill="1" applyBorder="1" applyAlignment="1" applyProtection="1">
      <protection locked="0"/>
    </xf>
    <xf numFmtId="0" fontId="0" fillId="0" borderId="0" xfId="0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0" fontId="1" fillId="0" borderId="0" xfId="0" applyFont="1" applyFill="1" applyBorder="1"/>
    <xf numFmtId="0" fontId="1" fillId="0" borderId="3" xfId="0" applyFont="1" applyFill="1" applyBorder="1"/>
    <xf numFmtId="3" fontId="1" fillId="0" borderId="0" xfId="0" applyNumberFormat="1" applyFont="1" applyFill="1" applyAlignment="1"/>
    <xf numFmtId="164" fontId="1" fillId="0" borderId="0" xfId="0" applyNumberFormat="1" applyFont="1" applyFill="1" applyAlignment="1"/>
    <xf numFmtId="3" fontId="1" fillId="0" borderId="3" xfId="0" applyNumberFormat="1" applyFont="1" applyFill="1" applyBorder="1"/>
    <xf numFmtId="164" fontId="1" fillId="0" borderId="3" xfId="0" applyNumberFormat="1" applyFont="1" applyFill="1" applyBorder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2" fillId="0" borderId="34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0" fontId="1" fillId="0" borderId="35" xfId="0" applyFont="1" applyBorder="1" applyAlignment="1">
      <alignment horizontal="left"/>
    </xf>
    <xf numFmtId="3" fontId="1" fillId="0" borderId="35" xfId="0" applyNumberFormat="1" applyFont="1" applyBorder="1" applyAlignment="1">
      <alignment horizontal="right"/>
    </xf>
    <xf numFmtId="3" fontId="1" fillId="0" borderId="35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left"/>
    </xf>
    <xf numFmtId="4" fontId="15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0" fontId="0" fillId="0" borderId="35" xfId="0" applyBorder="1" applyAlignment="1">
      <alignment horizontal="center"/>
    </xf>
    <xf numFmtId="0" fontId="0" fillId="0" borderId="35" xfId="0" applyBorder="1"/>
    <xf numFmtId="4" fontId="0" fillId="0" borderId="35" xfId="0" applyNumberFormat="1" applyBorder="1"/>
    <xf numFmtId="4" fontId="0" fillId="0" borderId="35" xfId="0" applyNumberFormat="1" applyFill="1" applyBorder="1"/>
    <xf numFmtId="3" fontId="0" fillId="0" borderId="35" xfId="0" applyNumberFormat="1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6" xfId="0" applyBorder="1"/>
    <xf numFmtId="4" fontId="0" fillId="0" borderId="36" xfId="0" applyNumberFormat="1" applyBorder="1"/>
    <xf numFmtId="4" fontId="0" fillId="0" borderId="36" xfId="0" applyNumberFormat="1" applyFill="1" applyBorder="1"/>
    <xf numFmtId="3" fontId="0" fillId="0" borderId="36" xfId="0" applyNumberFormat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Border="1"/>
    <xf numFmtId="3" fontId="12" fillId="0" borderId="34" xfId="0" applyNumberFormat="1" applyFont="1" applyFill="1" applyBorder="1"/>
    <xf numFmtId="0" fontId="17" fillId="0" borderId="0" xfId="0" applyFont="1" applyAlignment="1">
      <alignment horizontal="center"/>
    </xf>
    <xf numFmtId="0" fontId="0" fillId="0" borderId="9" xfId="0" applyBorder="1" applyAlignment="1"/>
    <xf numFmtId="3" fontId="5" fillId="0" borderId="14" xfId="1" applyNumberFormat="1" applyFont="1" applyBorder="1" applyAlignment="1">
      <alignment horizontal="right"/>
    </xf>
    <xf numFmtId="0" fontId="0" fillId="5" borderId="0" xfId="0" applyFill="1" applyAlignment="1">
      <alignment horizontal="center"/>
    </xf>
    <xf numFmtId="0" fontId="0" fillId="5" borderId="0" xfId="0" applyFill="1"/>
    <xf numFmtId="4" fontId="0" fillId="5" borderId="0" xfId="0" applyNumberFormat="1" applyFill="1"/>
    <xf numFmtId="0" fontId="0" fillId="5" borderId="35" xfId="0" applyFill="1" applyBorder="1" applyAlignment="1">
      <alignment horizontal="center"/>
    </xf>
    <xf numFmtId="0" fontId="0" fillId="5" borderId="35" xfId="0" applyFill="1" applyBorder="1"/>
    <xf numFmtId="4" fontId="0" fillId="5" borderId="35" xfId="0" applyNumberFormat="1" applyFill="1" applyBorder="1"/>
    <xf numFmtId="4" fontId="1" fillId="5" borderId="0" xfId="0" applyNumberFormat="1" applyFont="1" applyFill="1"/>
    <xf numFmtId="0" fontId="0" fillId="6" borderId="35" xfId="0" applyFill="1" applyBorder="1" applyAlignment="1">
      <alignment horizontal="center"/>
    </xf>
    <xf numFmtId="0" fontId="0" fillId="6" borderId="35" xfId="0" applyFill="1" applyBorder="1"/>
    <xf numFmtId="4" fontId="0" fillId="6" borderId="35" xfId="0" applyNumberFormat="1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4" fontId="0" fillId="6" borderId="0" xfId="0" applyNumberFormat="1" applyFill="1"/>
    <xf numFmtId="0" fontId="0" fillId="7" borderId="36" xfId="0" applyFill="1" applyBorder="1" applyAlignment="1">
      <alignment horizontal="center"/>
    </xf>
    <xf numFmtId="0" fontId="0" fillId="7" borderId="36" xfId="0" applyFill="1" applyBorder="1"/>
    <xf numFmtId="4" fontId="0" fillId="7" borderId="36" xfId="0" applyNumberFormat="1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4" fontId="0" fillId="7" borderId="0" xfId="0" applyNumberFormat="1" applyFill="1"/>
    <xf numFmtId="164" fontId="0" fillId="0" borderId="0" xfId="0" applyNumberFormat="1" applyFill="1" applyBorder="1"/>
    <xf numFmtId="3" fontId="0" fillId="0" borderId="37" xfId="0" applyNumberFormat="1" applyBorder="1" applyAlignment="1"/>
    <xf numFmtId="164" fontId="0" fillId="0" borderId="0" xfId="0" applyNumberFormat="1" applyFill="1" applyAlignment="1"/>
    <xf numFmtId="164" fontId="1" fillId="0" borderId="0" xfId="0" applyNumberFormat="1" applyFont="1" applyBorder="1"/>
    <xf numFmtId="3" fontId="0" fillId="0" borderId="14" xfId="0" applyNumberFormat="1" applyBorder="1" applyAlignment="1"/>
    <xf numFmtId="3" fontId="0" fillId="0" borderId="12" xfId="0" applyNumberFormat="1" applyFont="1" applyBorder="1" applyAlignment="1" applyProtection="1">
      <protection locked="0"/>
    </xf>
    <xf numFmtId="2" fontId="0" fillId="0" borderId="2" xfId="0" applyNumberFormat="1" applyFont="1" applyBorder="1" applyAlignment="1" applyProtection="1">
      <protection locked="0"/>
    </xf>
    <xf numFmtId="14" fontId="0" fillId="0" borderId="2" xfId="0" applyNumberFormat="1" applyFont="1" applyBorder="1" applyAlignment="1" applyProtection="1">
      <protection locked="0"/>
    </xf>
    <xf numFmtId="3" fontId="1" fillId="0" borderId="13" xfId="0" applyNumberFormat="1" applyFont="1" applyBorder="1" applyAlignment="1" applyProtection="1">
      <protection locked="0"/>
    </xf>
    <xf numFmtId="164" fontId="5" fillId="0" borderId="16" xfId="1" applyNumberFormat="1" applyFont="1" applyFill="1" applyBorder="1" applyAlignment="1" applyProtection="1">
      <protection locked="0"/>
    </xf>
    <xf numFmtId="15" fontId="1" fillId="0" borderId="1" xfId="0" applyNumberFormat="1" applyFont="1" applyBorder="1" applyAlignment="1" applyProtection="1">
      <protection locked="0"/>
    </xf>
    <xf numFmtId="0" fontId="1" fillId="0" borderId="10" xfId="0" applyFont="1" applyBorder="1" applyAlignment="1" applyProtection="1"/>
    <xf numFmtId="0" fontId="1" fillId="0" borderId="0" xfId="0" applyFont="1" applyAlignment="1" applyProtection="1"/>
    <xf numFmtId="15" fontId="1" fillId="0" borderId="0" xfId="0" applyNumberFormat="1" applyFont="1" applyAlignment="1" applyProtection="1">
      <protection locked="0"/>
    </xf>
    <xf numFmtId="2" fontId="1" fillId="0" borderId="30" xfId="0" applyNumberFormat="1" applyFont="1" applyBorder="1" applyAlignment="1" applyProtection="1">
      <protection locked="0"/>
    </xf>
    <xf numFmtId="2" fontId="1" fillId="0" borderId="2" xfId="0" applyNumberFormat="1" applyFont="1" applyBorder="1" applyAlignment="1" applyProtection="1">
      <protection locked="0"/>
    </xf>
    <xf numFmtId="2" fontId="1" fillId="0" borderId="30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/>
    <xf numFmtId="2" fontId="1" fillId="2" borderId="2" xfId="0" applyNumberFormat="1" applyFont="1" applyFill="1" applyBorder="1" applyAlignment="1"/>
    <xf numFmtId="2" fontId="1" fillId="0" borderId="31" xfId="0" applyNumberFormat="1" applyFont="1" applyBorder="1" applyAlignment="1" applyProtection="1">
      <protection locked="0"/>
    </xf>
    <xf numFmtId="0" fontId="1" fillId="0" borderId="1" xfId="0" applyFont="1" applyBorder="1" applyProtection="1"/>
    <xf numFmtId="0" fontId="1" fillId="0" borderId="1" xfId="0" applyFont="1" applyBorder="1"/>
    <xf numFmtId="0" fontId="19" fillId="0" borderId="0" xfId="0" applyFont="1" applyAlignment="1" applyProtection="1"/>
    <xf numFmtId="0" fontId="19" fillId="0" borderId="0" xfId="0" applyFont="1" applyAlignment="1"/>
    <xf numFmtId="3" fontId="1" fillId="2" borderId="2" xfId="0" applyNumberFormat="1" applyFont="1" applyFill="1" applyBorder="1" applyAlignment="1"/>
    <xf numFmtId="3" fontId="1" fillId="2" borderId="12" xfId="0" applyNumberFormat="1" applyFont="1" applyFill="1" applyBorder="1" applyAlignment="1"/>
    <xf numFmtId="3" fontId="1" fillId="2" borderId="2" xfId="0" applyNumberFormat="1" applyFont="1" applyFill="1" applyBorder="1" applyAlignment="1" applyProtection="1">
      <protection locked="0"/>
    </xf>
    <xf numFmtId="15" fontId="1" fillId="0" borderId="15" xfId="0" applyNumberFormat="1" applyFont="1" applyBorder="1" applyAlignment="1" applyProtection="1">
      <protection locked="0"/>
    </xf>
    <xf numFmtId="0" fontId="1" fillId="0" borderId="5" xfId="0" applyFont="1" applyBorder="1" applyAlignment="1"/>
    <xf numFmtId="15" fontId="1" fillId="0" borderId="1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 applyProtection="1">
      <protection locked="0"/>
    </xf>
    <xf numFmtId="3" fontId="1" fillId="0" borderId="2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9" xfId="0" applyNumberFormat="1" applyFont="1" applyFill="1" applyBorder="1" applyAlignment="1"/>
    <xf numFmtId="0" fontId="18" fillId="0" borderId="0" xfId="0" applyFont="1" applyBorder="1"/>
    <xf numFmtId="0" fontId="19" fillId="0" borderId="0" xfId="0" applyFont="1" applyBorder="1"/>
    <xf numFmtId="2" fontId="19" fillId="0" borderId="2" xfId="0" applyNumberFormat="1" applyFont="1" applyBorder="1" applyAlignment="1" applyProtection="1">
      <protection locked="0"/>
    </xf>
    <xf numFmtId="2" fontId="19" fillId="0" borderId="2" xfId="0" applyNumberFormat="1" applyFont="1" applyFill="1" applyBorder="1" applyAlignment="1" applyProtection="1">
      <protection locked="0"/>
    </xf>
    <xf numFmtId="3" fontId="19" fillId="0" borderId="2" xfId="0" applyNumberFormat="1" applyFont="1" applyFill="1" applyBorder="1" applyAlignment="1" applyProtection="1">
      <protection locked="0"/>
    </xf>
    <xf numFmtId="3" fontId="19" fillId="0" borderId="2" xfId="0" applyNumberFormat="1" applyFont="1" applyBorder="1" applyAlignment="1" applyProtection="1">
      <protection locked="0"/>
    </xf>
    <xf numFmtId="2" fontId="19" fillId="2" borderId="2" xfId="0" applyNumberFormat="1" applyFont="1" applyFill="1" applyBorder="1" applyAlignment="1"/>
    <xf numFmtId="3" fontId="19" fillId="2" borderId="2" xfId="0" applyNumberFormat="1" applyFont="1" applyFill="1" applyBorder="1" applyAlignment="1"/>
    <xf numFmtId="0" fontId="19" fillId="0" borderId="1" xfId="0" applyFont="1" applyBorder="1"/>
    <xf numFmtId="0" fontId="0" fillId="0" borderId="2" xfId="0" applyFont="1" applyBorder="1" applyAlignment="1" applyProtection="1">
      <protection locked="0"/>
    </xf>
    <xf numFmtId="0" fontId="0" fillId="0" borderId="23" xfId="0" applyBorder="1" applyAlignment="1"/>
    <xf numFmtId="0" fontId="1" fillId="0" borderId="27" xfId="0" applyFont="1" applyBorder="1" applyAlignment="1"/>
    <xf numFmtId="164" fontId="1" fillId="0" borderId="25" xfId="1" applyNumberFormat="1" applyFont="1" applyBorder="1" applyAlignment="1">
      <alignment horizontal="center"/>
    </xf>
    <xf numFmtId="164" fontId="1" fillId="0" borderId="25" xfId="1" applyNumberFormat="1" applyFont="1" applyBorder="1" applyAlignment="1"/>
    <xf numFmtId="164" fontId="1" fillId="0" borderId="25" xfId="1" applyNumberFormat="1" applyFont="1" applyFill="1" applyBorder="1" applyAlignment="1" applyProtection="1">
      <protection locked="0"/>
    </xf>
    <xf numFmtId="3" fontId="1" fillId="0" borderId="25" xfId="0" applyNumberFormat="1" applyFont="1" applyBorder="1" applyAlignment="1" applyProtection="1">
      <protection locked="0"/>
    </xf>
    <xf numFmtId="164" fontId="1" fillId="0" borderId="38" xfId="1" applyNumberFormat="1" applyFont="1" applyBorder="1" applyAlignment="1"/>
    <xf numFmtId="164" fontId="1" fillId="0" borderId="38" xfId="1" applyNumberFormat="1" applyFont="1" applyBorder="1" applyAlignment="1">
      <alignment horizontal="center"/>
    </xf>
    <xf numFmtId="3" fontId="0" fillId="0" borderId="25" xfId="0" applyNumberFormat="1" applyFont="1" applyBorder="1" applyAlignment="1" applyProtection="1">
      <protection locked="0"/>
    </xf>
    <xf numFmtId="0" fontId="12" fillId="0" borderId="3" xfId="0" applyNumberFormat="1" applyFont="1" applyBorder="1" applyAlignment="1" applyProtection="1">
      <protection locked="0"/>
    </xf>
    <xf numFmtId="3" fontId="1" fillId="0" borderId="12" xfId="0" applyNumberFormat="1" applyFont="1" applyFill="1" applyBorder="1" applyAlignment="1" applyProtection="1">
      <protection locked="0"/>
    </xf>
    <xf numFmtId="0" fontId="0" fillId="0" borderId="22" xfId="0" applyFill="1" applyBorder="1" applyAlignment="1"/>
    <xf numFmtId="3" fontId="5" fillId="0" borderId="22" xfId="0" applyNumberFormat="1" applyFont="1" applyFill="1" applyBorder="1" applyAlignment="1" applyProtection="1">
      <protection locked="0"/>
    </xf>
    <xf numFmtId="0" fontId="0" fillId="0" borderId="14" xfId="0" applyFill="1" applyBorder="1" applyAlignment="1"/>
    <xf numFmtId="3" fontId="1" fillId="0" borderId="14" xfId="0" applyNumberFormat="1" applyFont="1" applyFill="1" applyBorder="1" applyAlignment="1" applyProtection="1">
      <protection locked="0"/>
    </xf>
    <xf numFmtId="3" fontId="10" fillId="0" borderId="39" xfId="0" applyNumberFormat="1" applyFont="1" applyFill="1" applyBorder="1"/>
    <xf numFmtId="3" fontId="1" fillId="0" borderId="13" xfId="0" applyNumberFormat="1" applyFont="1" applyFill="1" applyBorder="1" applyAlignment="1" applyProtection="1">
      <protection locked="0"/>
    </xf>
    <xf numFmtId="3" fontId="10" fillId="0" borderId="40" xfId="0" applyNumberFormat="1" applyFont="1" applyFill="1" applyBorder="1"/>
    <xf numFmtId="3" fontId="5" fillId="0" borderId="2" xfId="1" applyNumberFormat="1" applyFont="1" applyFill="1" applyBorder="1" applyAlignment="1" applyProtection="1">
      <protection locked="0"/>
    </xf>
    <xf numFmtId="0" fontId="10" fillId="0" borderId="15" xfId="0" applyFont="1" applyFill="1" applyBorder="1"/>
    <xf numFmtId="0" fontId="10" fillId="0" borderId="25" xfId="0" applyFont="1" applyFill="1" applyBorder="1"/>
    <xf numFmtId="3" fontId="5" fillId="0" borderId="25" xfId="0" applyNumberFormat="1" applyFont="1" applyFill="1" applyBorder="1" applyAlignment="1" applyProtection="1">
      <protection locked="0"/>
    </xf>
    <xf numFmtId="0" fontId="0" fillId="0" borderId="2" xfId="0" applyFont="1" applyBorder="1" applyAlignment="1"/>
    <xf numFmtId="0" fontId="0" fillId="0" borderId="1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/>
    <xf numFmtId="0" fontId="1" fillId="0" borderId="0" xfId="0" applyFont="1" applyAlignment="1" applyProtection="1">
      <protection locked="0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3" xfId="0" applyFont="1" applyBorder="1" applyProtection="1">
      <protection locked="0"/>
    </xf>
    <xf numFmtId="0" fontId="0" fillId="0" borderId="13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/>
    <xf numFmtId="0" fontId="4" fillId="0" borderId="14" xfId="0" applyFont="1" applyBorder="1" applyAlignment="1"/>
    <xf numFmtId="0" fontId="6" fillId="0" borderId="14" xfId="0" applyFont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4" fillId="0" borderId="14" xfId="0" applyFont="1" applyFill="1" applyBorder="1" applyAlignment="1"/>
    <xf numFmtId="0" fontId="5" fillId="0" borderId="14" xfId="0" applyFont="1" applyBorder="1" applyAlignment="1"/>
    <xf numFmtId="0" fontId="1" fillId="0" borderId="14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2" borderId="2" xfId="0" applyFont="1" applyFill="1" applyBorder="1" applyAlignment="1"/>
    <xf numFmtId="0" fontId="5" fillId="2" borderId="12" xfId="0" applyFont="1" applyFill="1" applyBorder="1" applyAlignment="1"/>
    <xf numFmtId="0" fontId="0" fillId="0" borderId="3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2" borderId="3" xfId="0" applyFont="1" applyFill="1" applyBorder="1" applyAlignment="1"/>
    <xf numFmtId="0" fontId="5" fillId="2" borderId="13" xfId="0" applyFont="1" applyFill="1" applyBorder="1" applyAlignment="1"/>
    <xf numFmtId="0" fontId="5" fillId="2" borderId="1" xfId="0" applyFont="1" applyFill="1" applyBorder="1" applyAlignment="1"/>
    <xf numFmtId="0" fontId="5" fillId="0" borderId="0" xfId="0" applyFont="1" applyAlignment="1" applyProtection="1">
      <protection locked="0"/>
    </xf>
    <xf numFmtId="0" fontId="5" fillId="2" borderId="20" xfId="0" applyFont="1" applyFill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/>
    <xf numFmtId="0" fontId="3" fillId="0" borderId="0" xfId="0" applyFont="1" applyAlignment="1"/>
    <xf numFmtId="0" fontId="0" fillId="0" borderId="12" xfId="0" applyFont="1" applyBorder="1" applyAlignment="1"/>
    <xf numFmtId="0" fontId="0" fillId="0" borderId="3" xfId="0" applyBorder="1" applyProtection="1">
      <protection locked="0"/>
    </xf>
    <xf numFmtId="0" fontId="0" fillId="0" borderId="20" xfId="0" applyFont="1" applyBorder="1" applyAlignment="1"/>
    <xf numFmtId="0" fontId="0" fillId="0" borderId="43" xfId="0" applyFont="1" applyBorder="1" applyAlignment="1"/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2" xfId="0" applyFont="1" applyBorder="1" applyAlignment="1" applyProtection="1">
      <protection locked="0"/>
    </xf>
    <xf numFmtId="0" fontId="4" fillId="0" borderId="3" xfId="0" applyFont="1" applyBorder="1" applyAlignment="1"/>
    <xf numFmtId="0" fontId="4" fillId="0" borderId="2" xfId="0" applyFont="1" applyBorder="1" applyAlignment="1"/>
    <xf numFmtId="0" fontId="6" fillId="0" borderId="2" xfId="0" applyFont="1" applyBorder="1" applyAlignment="1" applyProtection="1">
      <protection locked="0"/>
    </xf>
    <xf numFmtId="0" fontId="4" fillId="0" borderId="1" xfId="0" applyFont="1" applyBorder="1" applyAlignment="1"/>
    <xf numFmtId="0" fontId="4" fillId="0" borderId="0" xfId="0" applyFont="1" applyAlignment="1"/>
    <xf numFmtId="0" fontId="0" fillId="0" borderId="9" xfId="0" applyFont="1" applyBorder="1" applyAlignment="1"/>
    <xf numFmtId="0" fontId="0" fillId="0" borderId="7" xfId="0" applyFont="1" applyBorder="1" applyAlignment="1"/>
    <xf numFmtId="0" fontId="1" fillId="0" borderId="29" xfId="0" applyFont="1" applyBorder="1" applyAlignment="1"/>
    <xf numFmtId="0" fontId="0" fillId="0" borderId="42" xfId="0" applyBorder="1" applyAlignment="1" applyProtection="1">
      <protection locked="0"/>
    </xf>
    <xf numFmtId="0" fontId="0" fillId="0" borderId="4" xfId="0" applyFont="1" applyBorder="1" applyAlignment="1"/>
    <xf numFmtId="0" fontId="1" fillId="0" borderId="3" xfId="0" applyFont="1" applyBorder="1" applyAlignment="1">
      <alignment horizontal="right"/>
    </xf>
    <xf numFmtId="0" fontId="0" fillId="0" borderId="11" xfId="0" applyFont="1" applyBorder="1" applyAlignment="1"/>
    <xf numFmtId="0" fontId="0" fillId="0" borderId="5" xfId="0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14" xfId="0" applyFont="1" applyBorder="1" applyAlignment="1" applyProtection="1">
      <protection locked="0"/>
    </xf>
    <xf numFmtId="0" fontId="4" fillId="0" borderId="14" xfId="0" applyFont="1" applyBorder="1" applyAlignment="1">
      <alignment horizontal="left"/>
    </xf>
    <xf numFmtId="0" fontId="1" fillId="0" borderId="15" xfId="0" applyFont="1" applyBorder="1" applyAlignment="1"/>
    <xf numFmtId="0" fontId="0" fillId="0" borderId="7" xfId="0" applyBorder="1" applyAlignment="1" applyProtection="1">
      <protection locked="0"/>
    </xf>
    <xf numFmtId="0" fontId="1" fillId="0" borderId="12" xfId="0" applyFont="1" applyBorder="1" applyAlignment="1"/>
    <xf numFmtId="0" fontId="1" fillId="0" borderId="0" xfId="0" applyFont="1" applyAlignment="1">
      <alignment horizontal="right"/>
    </xf>
    <xf numFmtId="0" fontId="1" fillId="0" borderId="2" xfId="0" applyFont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4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22" xfId="0" applyFont="1" applyFill="1" applyBorder="1" applyAlignment="1" applyProtection="1">
      <protection locked="0"/>
    </xf>
    <xf numFmtId="0" fontId="1" fillId="0" borderId="3" xfId="0" applyFont="1" applyFill="1" applyBorder="1" applyAlignment="1"/>
    <xf numFmtId="0" fontId="5" fillId="0" borderId="3" xfId="0" applyFont="1" applyFill="1" applyBorder="1" applyAlignment="1" applyProtection="1">
      <protection locked="0"/>
    </xf>
    <xf numFmtId="0" fontId="5" fillId="0" borderId="1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5" fillId="0" borderId="25" xfId="0" applyFont="1" applyFill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1" fillId="0" borderId="14" xfId="0" applyFont="1" applyFill="1" applyBorder="1" applyAlignment="1"/>
    <xf numFmtId="0" fontId="5" fillId="0" borderId="10" xfId="0" applyFont="1" applyBorder="1" applyAlignment="1"/>
    <xf numFmtId="0" fontId="5" fillId="3" borderId="3" xfId="0" applyFont="1" applyFill="1" applyBorder="1" applyAlignment="1"/>
    <xf numFmtId="0" fontId="1" fillId="0" borderId="3" xfId="0" applyFont="1" applyBorder="1" applyAlignment="1" applyProtection="1">
      <protection locked="0"/>
    </xf>
    <xf numFmtId="0" fontId="5" fillId="0" borderId="2" xfId="0" applyFont="1" applyBorder="1" applyAlignment="1"/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/>
    <xf numFmtId="0" fontId="0" fillId="0" borderId="1" xfId="0" applyFill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25" xfId="0" applyFont="1" applyFill="1" applyBorder="1" applyAlignment="1" applyProtection="1">
      <alignment horizontal="left"/>
    </xf>
    <xf numFmtId="0" fontId="1" fillId="0" borderId="25" xfId="0" applyFont="1" applyFill="1" applyBorder="1" applyAlignment="1"/>
    <xf numFmtId="0" fontId="1" fillId="3" borderId="2" xfId="0" applyFont="1" applyFill="1" applyBorder="1" applyAlignment="1"/>
    <xf numFmtId="0" fontId="11" fillId="0" borderId="0" xfId="0" applyFont="1" applyAlignment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 applyProtection="1">
      <protection locked="0"/>
    </xf>
    <xf numFmtId="0" fontId="1" fillId="0" borderId="27" xfId="0" applyFont="1" applyFill="1" applyBorder="1" applyAlignment="1" applyProtection="1">
      <protection locked="0"/>
    </xf>
    <xf numFmtId="0" fontId="0" fillId="0" borderId="21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0" borderId="24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33" xfId="0" applyFont="1" applyBorder="1" applyAlignment="1"/>
    <xf numFmtId="0" fontId="0" fillId="0" borderId="0" xfId="0" applyFont="1" applyAlignment="1" applyProtection="1">
      <protection locked="0"/>
    </xf>
    <xf numFmtId="0" fontId="0" fillId="0" borderId="22" xfId="0" applyFont="1" applyBorder="1" applyAlignment="1"/>
    <xf numFmtId="0" fontId="0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14" xfId="0" applyFont="1" applyBorder="1" applyAlignment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1" xfId="0" applyFont="1" applyBorder="1" applyAlignment="1"/>
    <xf numFmtId="0" fontId="0" fillId="0" borderId="2" xfId="0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23" xfId="0" applyFont="1" applyBorder="1" applyAlignment="1">
      <alignment horizontal="center"/>
    </xf>
    <xf numFmtId="0" fontId="0" fillId="0" borderId="1" xfId="0" applyFont="1" applyBorder="1" applyAlignment="1" applyProtection="1">
      <protection locked="0"/>
    </xf>
    <xf numFmtId="0" fontId="0" fillId="0" borderId="38" xfId="0" applyFont="1" applyBorder="1" applyAlignment="1">
      <alignment horizontal="center"/>
    </xf>
    <xf numFmtId="0" fontId="0" fillId="0" borderId="0" xfId="0" applyFont="1" applyFill="1" applyBorder="1" applyAlignment="1" applyProtection="1">
      <protection locked="0"/>
    </xf>
    <xf numFmtId="0" fontId="3" fillId="0" borderId="2" xfId="0" applyFont="1" applyBorder="1" applyAlignment="1"/>
    <xf numFmtId="0" fontId="0" fillId="0" borderId="15" xfId="0" applyFont="1" applyBorder="1" applyAlignment="1"/>
    <xf numFmtId="0" fontId="0" fillId="0" borderId="1" xfId="0" applyBorder="1" applyAlignment="1"/>
    <xf numFmtId="0" fontId="0" fillId="0" borderId="2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7" xfId="0" applyFont="1" applyBorder="1" applyAlignment="1"/>
    <xf numFmtId="0" fontId="0" fillId="0" borderId="47" xfId="0" applyFont="1" applyBorder="1" applyAlignment="1"/>
    <xf numFmtId="0" fontId="0" fillId="0" borderId="28" xfId="0" applyFont="1" applyBorder="1" applyAlignment="1"/>
    <xf numFmtId="0" fontId="0" fillId="0" borderId="3" xfId="0" applyBorder="1" applyAlignment="1">
      <alignment horizontal="center"/>
    </xf>
    <xf numFmtId="0" fontId="5" fillId="0" borderId="10" xfId="0" applyFont="1" applyBorder="1" applyAlignment="1" applyProtection="1"/>
    <xf numFmtId="0" fontId="5" fillId="0" borderId="0" xfId="0" applyFont="1" applyFill="1" applyBorder="1" applyAlignment="1" applyProtection="1"/>
    <xf numFmtId="0" fontId="5" fillId="0" borderId="3" xfId="0" applyFont="1" applyBorder="1" applyAlignment="1" applyProtection="1"/>
    <xf numFmtId="0" fontId="5" fillId="0" borderId="48" xfId="0" applyFont="1" applyBorder="1" applyAlignment="1" applyProtection="1"/>
    <xf numFmtId="0" fontId="5" fillId="0" borderId="33" xfId="0" applyFont="1" applyBorder="1" applyAlignment="1" applyProtection="1">
      <protection locked="0"/>
    </xf>
    <xf numFmtId="0" fontId="5" fillId="0" borderId="33" xfId="0" applyFont="1" applyBorder="1" applyAlignment="1" applyProtection="1"/>
    <xf numFmtId="0" fontId="5" fillId="0" borderId="9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0" xfId="0" applyFont="1" applyBorder="1" applyAlignment="1" applyProtection="1"/>
    <xf numFmtId="0" fontId="5" fillId="0" borderId="22" xfId="0" applyFont="1" applyBorder="1" applyAlignment="1" applyProtection="1"/>
    <xf numFmtId="0" fontId="5" fillId="0" borderId="1" xfId="0" applyFont="1" applyBorder="1" applyAlignment="1" applyProtection="1"/>
    <xf numFmtId="0" fontId="5" fillId="0" borderId="2" xfId="0" applyFont="1" applyBorder="1" applyAlignment="1" applyProtection="1"/>
    <xf numFmtId="0" fontId="12" fillId="0" borderId="2" xfId="0" applyFont="1" applyBorder="1" applyAlignment="1" applyProtection="1">
      <alignment horizontal="center"/>
    </xf>
    <xf numFmtId="0" fontId="12" fillId="0" borderId="46" xfId="0" applyFont="1" applyBorder="1" applyAlignment="1" applyProtection="1"/>
    <xf numFmtId="0" fontId="5" fillId="0" borderId="33" xfId="0" applyFont="1" applyBorder="1" applyAlignment="1"/>
    <xf numFmtId="0" fontId="5" fillId="0" borderId="13" xfId="0" applyFont="1" applyBorder="1" applyAlignment="1" applyProtection="1">
      <protection locked="0"/>
    </xf>
    <xf numFmtId="0" fontId="3" fillId="0" borderId="0" xfId="0" applyFont="1" applyBorder="1" applyAlignment="1"/>
    <xf numFmtId="0" fontId="0" fillId="0" borderId="21" xfId="0" applyBorder="1" applyAlignment="1">
      <alignment horizontal="right"/>
    </xf>
    <xf numFmtId="0" fontId="0" fillId="0" borderId="10" xfId="0" applyFont="1" applyBorder="1" applyAlignment="1"/>
    <xf numFmtId="0" fontId="0" fillId="0" borderId="49" xfId="0" applyFont="1" applyBorder="1" applyAlignment="1">
      <alignment horizontal="center"/>
    </xf>
    <xf numFmtId="0" fontId="5" fillId="0" borderId="50" xfId="0" applyFont="1" applyBorder="1" applyAlignment="1" applyProtection="1"/>
    <xf numFmtId="0" fontId="5" fillId="0" borderId="13" xfId="0" applyFont="1" applyBorder="1" applyAlignment="1" applyProtection="1"/>
    <xf numFmtId="0" fontId="12" fillId="0" borderId="12" xfId="0" applyFont="1" applyBorder="1" applyAlignment="1" applyProtection="1">
      <alignment horizontal="center"/>
    </xf>
    <xf numFmtId="0" fontId="5" fillId="0" borderId="20" xfId="0" applyFont="1" applyBorder="1" applyAlignment="1" applyProtection="1"/>
    <xf numFmtId="0" fontId="0" fillId="0" borderId="2" xfId="0" applyBorder="1" applyAlignment="1"/>
    <xf numFmtId="0" fontId="0" fillId="0" borderId="16" xfId="0" applyFont="1" applyBorder="1" applyAlignment="1"/>
    <xf numFmtId="0" fontId="5" fillId="0" borderId="3" xfId="0" applyFont="1" applyBorder="1" applyAlignment="1"/>
    <xf numFmtId="0" fontId="14" fillId="0" borderId="2" xfId="0" applyFont="1" applyBorder="1" applyAlignment="1"/>
    <xf numFmtId="0" fontId="0" fillId="3" borderId="1" xfId="0" applyFont="1" applyFill="1" applyBorder="1" applyAlignment="1"/>
    <xf numFmtId="0" fontId="0" fillId="3" borderId="0" xfId="0" applyFont="1" applyFill="1" applyBorder="1" applyAlignment="1"/>
    <xf numFmtId="0" fontId="0" fillId="3" borderId="21" xfId="0" applyFont="1" applyFill="1" applyBorder="1" applyAlignment="1"/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 applyProtection="1">
      <protection locked="0"/>
    </xf>
    <xf numFmtId="0" fontId="5" fillId="0" borderId="12" xfId="0" applyFont="1" applyFill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1" fillId="0" borderId="51" xfId="0" applyFont="1" applyBorder="1" applyAlignment="1" applyProtection="1"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1" xfId="0" applyFont="1" applyBorder="1" applyProtection="1">
      <protection locked="0"/>
    </xf>
    <xf numFmtId="0" fontId="1" fillId="0" borderId="5" xfId="0" applyFont="1" applyBorder="1" applyAlignment="1">
      <alignment horizontal="right"/>
    </xf>
    <xf numFmtId="0" fontId="1" fillId="0" borderId="16" xfId="0" applyFont="1" applyBorder="1" applyAlignment="1"/>
    <xf numFmtId="0" fontId="1" fillId="0" borderId="14" xfId="0" applyFont="1" applyFill="1" applyBorder="1" applyAlignment="1" applyProtection="1">
      <protection locked="0"/>
    </xf>
    <xf numFmtId="0" fontId="19" fillId="0" borderId="1" xfId="0" applyFont="1" applyBorder="1" applyAlignment="1"/>
    <xf numFmtId="0" fontId="19" fillId="0" borderId="2" xfId="0" applyFont="1" applyBorder="1" applyAlignment="1"/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" xfId="0" applyFont="1" applyBorder="1" applyAlignment="1"/>
    <xf numFmtId="0" fontId="19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" xfId="0" applyFont="1" applyBorder="1" applyAlignment="1" applyProtection="1">
      <protection locked="0"/>
    </xf>
    <xf numFmtId="0" fontId="19" fillId="2" borderId="12" xfId="0" applyFont="1" applyFill="1" applyBorder="1" applyAlignment="1"/>
    <xf numFmtId="0" fontId="19" fillId="0" borderId="52" xfId="0" applyFont="1" applyBorder="1" applyAlignment="1" applyProtection="1">
      <protection locked="0"/>
    </xf>
    <xf numFmtId="0" fontId="19" fillId="0" borderId="47" xfId="0" applyFont="1" applyBorder="1" applyAlignment="1"/>
    <xf numFmtId="0" fontId="19" fillId="0" borderId="53" xfId="0" applyFont="1" applyBorder="1" applyAlignment="1"/>
    <xf numFmtId="0" fontId="19" fillId="0" borderId="0" xfId="0" applyFont="1" applyBorder="1" applyAlignment="1"/>
    <xf numFmtId="0" fontId="19" fillId="2" borderId="2" xfId="0" applyFont="1" applyFill="1" applyBorder="1" applyAlignment="1"/>
    <xf numFmtId="0" fontId="19" fillId="0" borderId="52" xfId="0" applyFont="1" applyBorder="1" applyAlignment="1"/>
    <xf numFmtId="0" fontId="19" fillId="2" borderId="19" xfId="0" applyFont="1" applyFill="1" applyBorder="1" applyAlignment="1"/>
    <xf numFmtId="0" fontId="1" fillId="0" borderId="2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/>
    <xf numFmtId="0" fontId="1" fillId="0" borderId="22" xfId="0" applyFont="1" applyBorder="1" applyAlignment="1" applyProtection="1"/>
    <xf numFmtId="0" fontId="1" fillId="0" borderId="46" xfId="0" applyFont="1" applyBorder="1" applyAlignment="1" applyProtection="1">
      <protection locked="0"/>
    </xf>
    <xf numFmtId="0" fontId="1" fillId="0" borderId="12" xfId="0" applyFont="1" applyBorder="1" applyAlignment="1" applyProtection="1">
      <alignment horizontal="center"/>
    </xf>
    <xf numFmtId="0" fontId="1" fillId="0" borderId="3" xfId="0" applyFont="1" applyBorder="1" applyAlignment="1" applyProtection="1"/>
    <xf numFmtId="0" fontId="1" fillId="0" borderId="0" xfId="0" applyFont="1" applyAlignment="1" applyProtection="1">
      <alignment horizontal="center"/>
    </xf>
    <xf numFmtId="0" fontId="1" fillId="0" borderId="50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1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2" borderId="12" xfId="0" applyFont="1" applyFill="1" applyBorder="1" applyAlignment="1"/>
    <xf numFmtId="0" fontId="1" fillId="0" borderId="25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29" xfId="0" applyFont="1" applyBorder="1" applyAlignment="1" applyProtection="1">
      <protection locked="0"/>
    </xf>
    <xf numFmtId="0" fontId="1" fillId="0" borderId="25" xfId="0" applyFont="1" applyFill="1" applyBorder="1" applyAlignment="1" applyProtection="1"/>
    <xf numFmtId="0" fontId="1" fillId="2" borderId="2" xfId="0" applyFont="1" applyFill="1" applyBorder="1" applyAlignment="1" applyProtection="1">
      <protection locked="0"/>
    </xf>
    <xf numFmtId="0" fontId="1" fillId="0" borderId="31" xfId="0" applyFont="1" applyBorder="1" applyAlignment="1"/>
    <xf numFmtId="0" fontId="1" fillId="2" borderId="2" xfId="0" applyFont="1" applyFill="1" applyBorder="1" applyAlignment="1"/>
    <xf numFmtId="0" fontId="1" fillId="2" borderId="19" xfId="0" applyFont="1" applyFill="1" applyBorder="1" applyAlignment="1"/>
    <xf numFmtId="0" fontId="11" fillId="0" borderId="0" xfId="0" applyFont="1" applyAlignment="1" applyProtection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3" fillId="0" borderId="29" xfId="0" applyNumberFormat="1" applyFont="1" applyBorder="1" applyAlignment="1" applyProtection="1">
      <alignment horizontal="center"/>
    </xf>
    <xf numFmtId="0" fontId="13" fillId="0" borderId="1" xfId="0" applyNumberFormat="1" applyFont="1" applyBorder="1" applyAlignment="1" applyProtection="1">
      <alignment horizontal="center"/>
    </xf>
    <xf numFmtId="0" fontId="0" fillId="0" borderId="3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55" xfId="0" applyFont="1" applyBorder="1" applyAlignment="1"/>
    <xf numFmtId="0" fontId="1" fillId="0" borderId="54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7"/>
  <sheetViews>
    <sheetView workbookViewId="0">
      <pane ySplit="1" topLeftCell="A2" activePane="bottomLeft" state="frozen"/>
      <selection pane="bottomLeft" activeCell="I87" sqref="I87"/>
    </sheetView>
  </sheetViews>
  <sheetFormatPr defaultRowHeight="12.75"/>
  <cols>
    <col min="1" max="1" width="4.42578125" style="1" bestFit="1" customWidth="1"/>
    <col min="2" max="2" width="7.28515625" style="1" bestFit="1" customWidth="1"/>
    <col min="3" max="4" width="7.28515625" style="1" customWidth="1"/>
    <col min="5" max="5" width="51.5703125" customWidth="1"/>
    <col min="6" max="6" width="23.42578125" style="292" bestFit="1" customWidth="1"/>
    <col min="7" max="7" width="12.7109375" style="293" bestFit="1" customWidth="1"/>
    <col min="9" max="9" width="10.140625" style="291" bestFit="1" customWidth="1"/>
    <col min="10" max="10" width="22" customWidth="1"/>
  </cols>
  <sheetData>
    <row r="1" spans="5:9" s="276" customFormat="1">
      <c r="E1" s="277" t="s">
        <v>572</v>
      </c>
      <c r="F1" s="278" t="s">
        <v>573</v>
      </c>
      <c r="G1" s="279" t="s">
        <v>574</v>
      </c>
      <c r="I1" s="280"/>
    </row>
    <row r="2" spans="5:9" s="276" customFormat="1">
      <c r="E2" s="276" t="s">
        <v>575</v>
      </c>
      <c r="F2" s="280"/>
      <c r="G2" s="281">
        <v>0</v>
      </c>
      <c r="I2" s="280"/>
    </row>
    <row r="3" spans="5:9" s="276" customFormat="1">
      <c r="E3" s="276" t="s">
        <v>576</v>
      </c>
      <c r="F3" s="280">
        <v>5805464</v>
      </c>
      <c r="G3" s="281"/>
      <c r="I3" s="280"/>
    </row>
    <row r="4" spans="5:9" s="276" customFormat="1">
      <c r="E4" s="276" t="s">
        <v>577</v>
      </c>
      <c r="F4" s="280">
        <v>186816</v>
      </c>
      <c r="G4" s="281"/>
      <c r="I4" s="280"/>
    </row>
    <row r="5" spans="5:9" s="276" customFormat="1">
      <c r="E5" s="276" t="s">
        <v>578</v>
      </c>
      <c r="F5" s="280"/>
      <c r="G5" s="281">
        <v>-1534466</v>
      </c>
      <c r="I5" s="280"/>
    </row>
    <row r="6" spans="5:9" s="276" customFormat="1">
      <c r="E6" s="276" t="s">
        <v>579</v>
      </c>
      <c r="F6" s="280">
        <v>290771</v>
      </c>
      <c r="G6" s="281"/>
      <c r="I6" s="280"/>
    </row>
    <row r="7" spans="5:9" s="276" customFormat="1">
      <c r="E7" s="276" t="s">
        <v>578</v>
      </c>
      <c r="F7" s="280"/>
      <c r="G7" s="281">
        <v>-2784</v>
      </c>
      <c r="I7" s="280"/>
    </row>
    <row r="8" spans="5:9" s="276" customFormat="1">
      <c r="E8" s="276" t="s">
        <v>580</v>
      </c>
      <c r="F8" s="280">
        <v>105873</v>
      </c>
      <c r="G8" s="281"/>
      <c r="I8" s="280"/>
    </row>
    <row r="9" spans="5:9" s="276" customFormat="1">
      <c r="E9" s="276" t="s">
        <v>581</v>
      </c>
      <c r="F9" s="280">
        <v>9914</v>
      </c>
      <c r="G9" s="281"/>
      <c r="I9" s="280"/>
    </row>
    <row r="10" spans="5:9" s="276" customFormat="1">
      <c r="E10" s="276" t="s">
        <v>582</v>
      </c>
      <c r="F10" s="280">
        <v>1444451</v>
      </c>
      <c r="G10" s="281"/>
      <c r="I10" s="280"/>
    </row>
    <row r="11" spans="5:9" s="276" customFormat="1">
      <c r="E11" s="276" t="s">
        <v>583</v>
      </c>
      <c r="F11" s="280"/>
      <c r="G11" s="281">
        <v>-468761</v>
      </c>
      <c r="I11" s="280"/>
    </row>
    <row r="12" spans="5:9" s="276" customFormat="1">
      <c r="E12" s="276" t="s">
        <v>584</v>
      </c>
      <c r="F12" s="280">
        <v>153053</v>
      </c>
      <c r="G12" s="281"/>
      <c r="I12" s="280"/>
    </row>
    <row r="13" spans="5:9" s="276" customFormat="1">
      <c r="E13" s="276" t="s">
        <v>585</v>
      </c>
      <c r="F13" s="280"/>
      <c r="G13" s="281">
        <v>-240424</v>
      </c>
      <c r="I13" s="280"/>
    </row>
    <row r="14" spans="5:9" s="276" customFormat="1">
      <c r="E14" s="276" t="s">
        <v>586</v>
      </c>
      <c r="F14" s="280"/>
      <c r="G14" s="281">
        <v>-304431</v>
      </c>
      <c r="I14" s="280"/>
    </row>
    <row r="15" spans="5:9" s="276" customFormat="1">
      <c r="E15" s="276" t="s">
        <v>587</v>
      </c>
      <c r="F15" s="280"/>
      <c r="G15" s="281">
        <v>-555461</v>
      </c>
      <c r="I15" s="280"/>
    </row>
    <row r="16" spans="5:9" s="276" customFormat="1">
      <c r="E16" s="276" t="s">
        <v>588</v>
      </c>
      <c r="F16" s="280"/>
      <c r="G16" s="281">
        <v>-722112</v>
      </c>
      <c r="I16" s="280"/>
    </row>
    <row r="17" spans="5:10" s="276" customFormat="1" ht="13.5" thickBot="1">
      <c r="E17" s="276" t="s">
        <v>589</v>
      </c>
      <c r="F17" s="280"/>
      <c r="G17" s="281">
        <v>-2358792</v>
      </c>
      <c r="I17" s="280"/>
    </row>
    <row r="18" spans="5:10" s="276" customFormat="1" ht="13.5" thickBot="1">
      <c r="E18" s="276" t="s">
        <v>590</v>
      </c>
      <c r="F18" s="280"/>
      <c r="G18" s="281">
        <v>-1579529</v>
      </c>
      <c r="I18" s="282">
        <f>SUM(F2:G18)</f>
        <v>229582</v>
      </c>
      <c r="J18" s="283" t="s">
        <v>591</v>
      </c>
    </row>
    <row r="19" spans="5:10" s="276" customFormat="1">
      <c r="F19" s="280"/>
      <c r="G19" s="281"/>
      <c r="I19" s="280"/>
    </row>
    <row r="20" spans="5:10" s="276" customFormat="1">
      <c r="E20" s="276" t="s">
        <v>592</v>
      </c>
      <c r="F20" s="280"/>
      <c r="G20" s="281">
        <f>166788+131323+281</f>
        <v>298392</v>
      </c>
      <c r="I20" s="280"/>
      <c r="J20" s="284"/>
    </row>
    <row r="21" spans="5:10" s="276" customFormat="1">
      <c r="E21" s="276" t="s">
        <v>593</v>
      </c>
      <c r="F21" s="280"/>
      <c r="G21" s="281">
        <f>2129222+1192090+162141+1575897+298720+167462+434516+243017</f>
        <v>6203065</v>
      </c>
      <c r="I21" s="280"/>
      <c r="J21" s="284"/>
    </row>
    <row r="22" spans="5:10" s="276" customFormat="1">
      <c r="E22" s="276" t="s">
        <v>594</v>
      </c>
      <c r="F22" s="280"/>
      <c r="G22" s="281">
        <f>118173+224400+5760+1103+6960+205</f>
        <v>356601</v>
      </c>
      <c r="I22" s="280"/>
      <c r="J22" s="284"/>
    </row>
    <row r="23" spans="5:10" s="276" customFormat="1">
      <c r="E23" s="276" t="s">
        <v>595</v>
      </c>
      <c r="F23" s="280"/>
      <c r="G23" s="281">
        <f>27400+2900+4400</f>
        <v>34700</v>
      </c>
      <c r="I23" s="280"/>
      <c r="J23" s="284"/>
    </row>
    <row r="24" spans="5:10" s="276" customFormat="1">
      <c r="E24" s="276" t="s">
        <v>596</v>
      </c>
      <c r="F24" s="280"/>
      <c r="G24" s="281">
        <f>155250+18919+35720+21600+5400</f>
        <v>236889</v>
      </c>
      <c r="I24" s="280"/>
      <c r="J24" s="284"/>
    </row>
    <row r="25" spans="5:10" s="276" customFormat="1">
      <c r="E25" s="276" t="s">
        <v>597</v>
      </c>
      <c r="F25" s="280"/>
      <c r="G25" s="281">
        <f>-407631-6428-51845-885-41167-990</f>
        <v>-508946</v>
      </c>
      <c r="I25" s="280"/>
      <c r="J25" s="285"/>
    </row>
    <row r="26" spans="5:10" s="276" customFormat="1">
      <c r="E26" s="276" t="s">
        <v>598</v>
      </c>
      <c r="F26" s="280"/>
      <c r="G26" s="281">
        <f>190882+95739</f>
        <v>286621</v>
      </c>
      <c r="I26" s="280"/>
      <c r="J26" s="284"/>
    </row>
    <row r="27" spans="5:10" s="276" customFormat="1">
      <c r="E27" s="276" t="s">
        <v>599</v>
      </c>
      <c r="F27" s="280"/>
      <c r="G27" s="281">
        <v>3600</v>
      </c>
      <c r="I27" s="280"/>
      <c r="J27" s="284"/>
    </row>
    <row r="28" spans="5:10" s="276" customFormat="1">
      <c r="E28" s="276" t="s">
        <v>600</v>
      </c>
      <c r="F28" s="280"/>
      <c r="G28" s="281">
        <f>1050+140+1400</f>
        <v>2590</v>
      </c>
      <c r="I28" s="280"/>
      <c r="J28" s="284"/>
    </row>
    <row r="29" spans="5:10" s="276" customFormat="1" ht="13.5" thickBot="1">
      <c r="E29" s="286" t="s">
        <v>601</v>
      </c>
      <c r="F29" s="287"/>
      <c r="G29" s="288">
        <v>-10926</v>
      </c>
      <c r="H29" s="286"/>
      <c r="I29" s="287">
        <f>SUM(G20:G29)</f>
        <v>6902586</v>
      </c>
      <c r="J29" s="285"/>
    </row>
    <row r="30" spans="5:10" s="276" customFormat="1">
      <c r="F30" s="280"/>
      <c r="G30" s="281"/>
      <c r="I30" s="280"/>
    </row>
    <row r="31" spans="5:10" s="276" customFormat="1">
      <c r="E31" s="276" t="s">
        <v>602</v>
      </c>
      <c r="F31" s="280"/>
      <c r="G31" s="281">
        <v>119800</v>
      </c>
      <c r="I31" s="280"/>
      <c r="J31" s="284"/>
    </row>
    <row r="32" spans="5:10" s="276" customFormat="1">
      <c r="E32" s="276" t="s">
        <v>603</v>
      </c>
      <c r="F32" s="280"/>
      <c r="G32" s="281">
        <v>84200</v>
      </c>
      <c r="I32" s="280"/>
      <c r="J32" s="284"/>
    </row>
    <row r="33" spans="5:10" s="276" customFormat="1">
      <c r="E33" s="276" t="s">
        <v>604</v>
      </c>
      <c r="F33" s="280"/>
      <c r="G33" s="281">
        <v>710767</v>
      </c>
      <c r="I33" s="280"/>
      <c r="J33" s="284"/>
    </row>
    <row r="34" spans="5:10" s="276" customFormat="1">
      <c r="E34" s="276" t="s">
        <v>605</v>
      </c>
      <c r="F34" s="280"/>
      <c r="G34" s="281">
        <v>481122</v>
      </c>
      <c r="I34" s="280"/>
      <c r="J34" s="284"/>
    </row>
    <row r="35" spans="5:10" s="276" customFormat="1">
      <c r="E35" s="276" t="s">
        <v>606</v>
      </c>
      <c r="F35" s="280"/>
      <c r="G35" s="281">
        <v>24888</v>
      </c>
      <c r="I35" s="280"/>
      <c r="J35" s="284"/>
    </row>
    <row r="36" spans="5:10" s="276" customFormat="1">
      <c r="E36" s="276" t="s">
        <v>607</v>
      </c>
      <c r="F36" s="280"/>
      <c r="G36" s="281">
        <v>28000</v>
      </c>
      <c r="I36" s="280"/>
      <c r="J36" s="284"/>
    </row>
    <row r="37" spans="5:10" s="276" customFormat="1">
      <c r="E37" s="276" t="s">
        <v>608</v>
      </c>
      <c r="F37" s="280"/>
      <c r="G37" s="281">
        <v>124802</v>
      </c>
      <c r="I37" s="280"/>
      <c r="J37" s="284"/>
    </row>
    <row r="38" spans="5:10" s="276" customFormat="1">
      <c r="E38" s="276" t="s">
        <v>609</v>
      </c>
      <c r="F38" s="280"/>
      <c r="G38" s="281">
        <v>21875</v>
      </c>
      <c r="I38" s="280"/>
      <c r="J38" s="284"/>
    </row>
    <row r="39" spans="5:10" s="276" customFormat="1">
      <c r="E39" s="276" t="s">
        <v>610</v>
      </c>
      <c r="F39" s="280"/>
      <c r="G39" s="281">
        <v>8500</v>
      </c>
      <c r="I39" s="280"/>
      <c r="J39" s="284"/>
    </row>
    <row r="40" spans="5:10" s="276" customFormat="1">
      <c r="E40" s="276" t="s">
        <v>611</v>
      </c>
      <c r="F40" s="280"/>
      <c r="G40" s="281">
        <v>3000</v>
      </c>
      <c r="I40" s="280"/>
      <c r="J40" s="284"/>
    </row>
    <row r="41" spans="5:10" s="276" customFormat="1">
      <c r="E41" s="276" t="s">
        <v>612</v>
      </c>
      <c r="F41" s="280"/>
      <c r="G41" s="281">
        <v>5075</v>
      </c>
      <c r="I41" s="280"/>
      <c r="J41" s="284"/>
    </row>
    <row r="42" spans="5:10" s="276" customFormat="1">
      <c r="E42" s="276" t="s">
        <v>613</v>
      </c>
      <c r="F42" s="280"/>
      <c r="G42" s="281">
        <v>299095</v>
      </c>
      <c r="I42" s="280"/>
      <c r="J42" s="284"/>
    </row>
    <row r="43" spans="5:10" s="276" customFormat="1">
      <c r="E43" s="276" t="s">
        <v>614</v>
      </c>
      <c r="F43" s="280"/>
      <c r="G43" s="281">
        <v>54941</v>
      </c>
      <c r="I43" s="280"/>
      <c r="J43" s="284"/>
    </row>
    <row r="44" spans="5:10" s="276" customFormat="1">
      <c r="E44" s="276" t="s">
        <v>609</v>
      </c>
      <c r="F44" s="280"/>
      <c r="G44" s="281">
        <v>670</v>
      </c>
      <c r="I44" s="280"/>
      <c r="J44" s="284"/>
    </row>
    <row r="45" spans="5:10" s="276" customFormat="1">
      <c r="E45" s="276" t="s">
        <v>615</v>
      </c>
      <c r="F45" s="280"/>
      <c r="G45" s="281">
        <v>41765</v>
      </c>
      <c r="I45" s="280"/>
    </row>
    <row r="46" spans="5:10" s="276" customFormat="1" ht="13.5" thickBot="1">
      <c r="E46" s="286" t="s">
        <v>616</v>
      </c>
      <c r="F46" s="287"/>
      <c r="G46" s="288">
        <v>144100</v>
      </c>
      <c r="H46" s="286"/>
      <c r="I46" s="287">
        <f>SUM(G31:G46)</f>
        <v>2152600</v>
      </c>
    </row>
    <row r="47" spans="5:10" s="276" customFormat="1">
      <c r="F47" s="280"/>
      <c r="G47" s="281"/>
      <c r="I47" s="280"/>
    </row>
    <row r="48" spans="5:10" s="276" customFormat="1">
      <c r="E48" s="276" t="s">
        <v>617</v>
      </c>
      <c r="F48" s="280"/>
      <c r="G48" s="281">
        <v>36374</v>
      </c>
      <c r="I48" s="280"/>
    </row>
    <row r="49" spans="5:9" s="276" customFormat="1">
      <c r="E49" s="276" t="s">
        <v>618</v>
      </c>
      <c r="F49" s="280"/>
      <c r="G49" s="281">
        <v>315000</v>
      </c>
      <c r="I49" s="280"/>
    </row>
    <row r="50" spans="5:9" s="276" customFormat="1">
      <c r="E50" s="276" t="s">
        <v>619</v>
      </c>
      <c r="F50" s="280"/>
      <c r="G50" s="281">
        <v>1520353</v>
      </c>
      <c r="I50" s="280"/>
    </row>
    <row r="51" spans="5:9" s="276" customFormat="1">
      <c r="E51" s="276" t="s">
        <v>620</v>
      </c>
      <c r="F51" s="280"/>
      <c r="G51" s="281">
        <v>200000</v>
      </c>
      <c r="I51" s="280"/>
    </row>
    <row r="52" spans="5:9" s="276" customFormat="1" ht="13.5" thickBot="1">
      <c r="E52" s="286" t="s">
        <v>621</v>
      </c>
      <c r="F52" s="287"/>
      <c r="G52" s="288">
        <v>155616</v>
      </c>
      <c r="H52" s="286"/>
      <c r="I52" s="287">
        <f>SUM(G48:G52)</f>
        <v>2227343</v>
      </c>
    </row>
    <row r="53" spans="5:9" s="276" customFormat="1">
      <c r="F53" s="280"/>
      <c r="G53" s="281"/>
      <c r="I53" s="280"/>
    </row>
    <row r="54" spans="5:9" s="276" customFormat="1">
      <c r="E54" s="276" t="s">
        <v>622</v>
      </c>
      <c r="F54" s="280"/>
      <c r="G54" s="281">
        <v>170292</v>
      </c>
      <c r="I54" s="280"/>
    </row>
    <row r="55" spans="5:9" s="276" customFormat="1">
      <c r="E55" s="276" t="s">
        <v>623</v>
      </c>
      <c r="F55" s="280"/>
      <c r="G55" s="281">
        <v>166056</v>
      </c>
      <c r="I55" s="280"/>
    </row>
    <row r="56" spans="5:9" s="276" customFormat="1">
      <c r="E56" s="276" t="s">
        <v>624</v>
      </c>
      <c r="F56" s="280"/>
      <c r="G56" s="281">
        <v>46095</v>
      </c>
      <c r="I56" s="280"/>
    </row>
    <row r="57" spans="5:9" s="276" customFormat="1">
      <c r="E57" s="276" t="s">
        <v>625</v>
      </c>
      <c r="F57" s="280"/>
      <c r="G57" s="281">
        <v>3478</v>
      </c>
      <c r="I57" s="280"/>
    </row>
    <row r="58" spans="5:9" s="276" customFormat="1">
      <c r="E58" s="276" t="s">
        <v>626</v>
      </c>
      <c r="F58" s="280"/>
      <c r="G58" s="281">
        <v>14494</v>
      </c>
      <c r="I58" s="280"/>
    </row>
    <row r="59" spans="5:9" s="276" customFormat="1">
      <c r="E59" s="276" t="s">
        <v>627</v>
      </c>
      <c r="F59" s="280"/>
      <c r="G59" s="281">
        <v>5096</v>
      </c>
      <c r="I59" s="280"/>
    </row>
    <row r="60" spans="5:9" s="276" customFormat="1">
      <c r="E60" s="276" t="s">
        <v>628</v>
      </c>
      <c r="F60" s="280"/>
      <c r="G60" s="281">
        <v>3950</v>
      </c>
      <c r="I60" s="280"/>
    </row>
    <row r="61" spans="5:9" s="276" customFormat="1">
      <c r="E61" s="276" t="s">
        <v>629</v>
      </c>
      <c r="F61" s="280"/>
      <c r="G61" s="281">
        <v>1156</v>
      </c>
      <c r="I61" s="280"/>
    </row>
    <row r="62" spans="5:9" s="276" customFormat="1">
      <c r="E62" s="276" t="s">
        <v>630</v>
      </c>
      <c r="F62" s="280"/>
      <c r="G62" s="281">
        <v>2128</v>
      </c>
      <c r="I62" s="280"/>
    </row>
    <row r="63" spans="5:9" s="276" customFormat="1" ht="13.5" thickBot="1">
      <c r="E63" s="286" t="s">
        <v>631</v>
      </c>
      <c r="F63" s="287"/>
      <c r="G63" s="288">
        <v>500</v>
      </c>
      <c r="H63" s="286"/>
      <c r="I63" s="287">
        <f>SUM(G54:G63)</f>
        <v>413245</v>
      </c>
    </row>
    <row r="64" spans="5:9" s="276" customFormat="1">
      <c r="F64" s="280"/>
      <c r="G64" s="281"/>
      <c r="I64" s="280"/>
    </row>
    <row r="65" spans="1:10" s="276" customFormat="1" ht="13.5" thickBot="1">
      <c r="E65" s="276" t="s">
        <v>632</v>
      </c>
      <c r="F65" s="280"/>
      <c r="G65" s="281">
        <v>435870</v>
      </c>
      <c r="I65" s="280"/>
    </row>
    <row r="66" spans="1:10" s="276" customFormat="1" ht="13.5" thickBot="1">
      <c r="E66" s="276" t="s">
        <v>633</v>
      </c>
      <c r="F66" s="289"/>
      <c r="G66" s="281">
        <v>156119</v>
      </c>
      <c r="I66" s="282">
        <f>SUM(G20:G66)</f>
        <v>12287763</v>
      </c>
      <c r="J66" s="283" t="s">
        <v>634</v>
      </c>
    </row>
    <row r="67" spans="1:10" s="276" customFormat="1">
      <c r="A67" s="620" t="s">
        <v>732</v>
      </c>
      <c r="B67" s="620"/>
      <c r="C67" s="620" t="s">
        <v>733</v>
      </c>
      <c r="D67" s="620"/>
      <c r="F67" s="289"/>
      <c r="G67" s="281"/>
      <c r="I67" s="280"/>
    </row>
    <row r="68" spans="1:10">
      <c r="A68" s="277" t="s">
        <v>635</v>
      </c>
      <c r="B68" s="277" t="s">
        <v>636</v>
      </c>
      <c r="C68" s="277" t="s">
        <v>635</v>
      </c>
      <c r="D68" s="277" t="s">
        <v>636</v>
      </c>
      <c r="E68" s="277" t="s">
        <v>637</v>
      </c>
      <c r="F68" s="278" t="s">
        <v>638</v>
      </c>
      <c r="G68" s="290" t="s">
        <v>639</v>
      </c>
    </row>
    <row r="69" spans="1:10">
      <c r="A69" s="1">
        <v>22</v>
      </c>
      <c r="B69" s="1">
        <v>2</v>
      </c>
      <c r="C69" s="1">
        <v>36</v>
      </c>
      <c r="D69" s="1">
        <v>2</v>
      </c>
      <c r="E69" t="s">
        <v>640</v>
      </c>
      <c r="F69" s="292" t="s">
        <v>641</v>
      </c>
      <c r="G69" s="293">
        <f>10075.97+2567.88+1068.79</f>
        <v>13712.64</v>
      </c>
    </row>
    <row r="70" spans="1:10" ht="13.5" thickBot="1">
      <c r="A70" s="294">
        <v>40</v>
      </c>
      <c r="B70" s="294">
        <v>2</v>
      </c>
      <c r="C70" s="294">
        <v>62</v>
      </c>
      <c r="D70" s="294">
        <v>2</v>
      </c>
      <c r="E70" s="295" t="s">
        <v>642</v>
      </c>
      <c r="F70" s="296" t="s">
        <v>641</v>
      </c>
      <c r="G70" s="297">
        <f>17295.6+12854.45+125.12</f>
        <v>30275.17</v>
      </c>
      <c r="H70" s="295"/>
      <c r="I70" s="298">
        <f>SUM(G69:G70)</f>
        <v>43987.81</v>
      </c>
    </row>
    <row r="71" spans="1:10">
      <c r="A71" s="1">
        <v>1</v>
      </c>
      <c r="B71" s="1">
        <v>2</v>
      </c>
      <c r="C71" s="1">
        <v>2</v>
      </c>
      <c r="D71" s="1">
        <v>2</v>
      </c>
      <c r="E71" t="s">
        <v>643</v>
      </c>
      <c r="F71" s="292" t="s">
        <v>644</v>
      </c>
      <c r="G71" s="293">
        <f>21076.25-2000</f>
        <v>19076.25</v>
      </c>
    </row>
    <row r="72" spans="1:10">
      <c r="A72" s="1">
        <v>26</v>
      </c>
      <c r="B72" s="1">
        <v>2</v>
      </c>
      <c r="C72" s="1">
        <v>50</v>
      </c>
      <c r="D72" s="1">
        <v>2</v>
      </c>
      <c r="E72" t="s">
        <v>645</v>
      </c>
      <c r="F72" s="292" t="s">
        <v>644</v>
      </c>
      <c r="G72" s="293">
        <f>9323.14+283.95</f>
        <v>9607.09</v>
      </c>
    </row>
    <row r="73" spans="1:10">
      <c r="A73" s="1">
        <v>29</v>
      </c>
      <c r="B73" s="1">
        <v>2</v>
      </c>
      <c r="C73" s="1">
        <v>53</v>
      </c>
      <c r="D73" s="1">
        <v>2</v>
      </c>
      <c r="E73" t="s">
        <v>646</v>
      </c>
      <c r="F73" s="292" t="s">
        <v>644</v>
      </c>
      <c r="G73" s="293">
        <f>131297.31+534.72</f>
        <v>131832.03</v>
      </c>
    </row>
    <row r="74" spans="1:10">
      <c r="A74" s="1">
        <v>29</v>
      </c>
      <c r="B74" s="1">
        <v>2</v>
      </c>
      <c r="C74" s="1">
        <v>53</v>
      </c>
      <c r="D74" s="1">
        <v>2</v>
      </c>
      <c r="E74" t="s">
        <v>647</v>
      </c>
      <c r="F74" s="292" t="s">
        <v>644</v>
      </c>
      <c r="G74" s="293">
        <f>3392+1521.11</f>
        <v>4913.1099999999997</v>
      </c>
    </row>
    <row r="75" spans="1:10">
      <c r="A75" s="1">
        <v>32</v>
      </c>
      <c r="B75" s="1">
        <v>2</v>
      </c>
      <c r="C75" s="1">
        <v>56</v>
      </c>
      <c r="D75" s="1">
        <v>2</v>
      </c>
      <c r="E75" t="s">
        <v>648</v>
      </c>
      <c r="F75" s="292" t="s">
        <v>644</v>
      </c>
      <c r="G75" s="293">
        <v>659.74</v>
      </c>
    </row>
    <row r="76" spans="1:10">
      <c r="A76" s="1">
        <v>32</v>
      </c>
      <c r="B76" s="1">
        <v>2</v>
      </c>
      <c r="C76" s="1">
        <v>56</v>
      </c>
      <c r="D76" s="1">
        <v>2</v>
      </c>
      <c r="E76" t="s">
        <v>649</v>
      </c>
      <c r="F76" s="292" t="s">
        <v>644</v>
      </c>
      <c r="G76" s="293">
        <f>1350.53+53.6+1530.04+1088.1+1660</f>
        <v>5682.27</v>
      </c>
    </row>
    <row r="77" spans="1:10">
      <c r="A77" s="1">
        <v>32</v>
      </c>
      <c r="B77" s="1">
        <v>2</v>
      </c>
      <c r="C77" s="1">
        <v>56</v>
      </c>
      <c r="D77" s="1">
        <v>2</v>
      </c>
      <c r="E77" t="s">
        <v>650</v>
      </c>
      <c r="F77" s="292" t="s">
        <v>644</v>
      </c>
      <c r="G77" s="293">
        <f>905.88+5573.1+2433.01+1459.73+3487.6+1053.46+167.8+3003.67+127.73</f>
        <v>18211.98</v>
      </c>
    </row>
    <row r="78" spans="1:10">
      <c r="A78" s="1">
        <v>40</v>
      </c>
      <c r="B78" s="1">
        <v>2</v>
      </c>
      <c r="C78" s="1">
        <v>62</v>
      </c>
      <c r="D78" s="1">
        <v>2</v>
      </c>
      <c r="E78" t="s">
        <v>651</v>
      </c>
      <c r="F78" s="292" t="s">
        <v>644</v>
      </c>
      <c r="G78" s="293">
        <f>34441.66+298.68</f>
        <v>34740.340000000004</v>
      </c>
    </row>
    <row r="79" spans="1:10">
      <c r="A79" s="1">
        <v>40</v>
      </c>
      <c r="B79" s="1">
        <v>2</v>
      </c>
      <c r="C79" s="1">
        <v>62</v>
      </c>
      <c r="D79" s="1">
        <v>2</v>
      </c>
      <c r="E79" t="s">
        <v>652</v>
      </c>
      <c r="F79" s="292" t="s">
        <v>644</v>
      </c>
      <c r="G79" s="293">
        <f>31303-180+372.38+500</f>
        <v>31995.38</v>
      </c>
    </row>
    <row r="80" spans="1:10">
      <c r="A80" s="1">
        <v>40</v>
      </c>
      <c r="B80" s="1">
        <v>2</v>
      </c>
      <c r="C80" s="1">
        <v>62</v>
      </c>
      <c r="D80" s="1">
        <v>2</v>
      </c>
      <c r="E80" t="s">
        <v>653</v>
      </c>
      <c r="F80" s="292" t="s">
        <v>644</v>
      </c>
      <c r="G80" s="293">
        <f>2481.49+295.45+360.28</f>
        <v>3137.2199999999993</v>
      </c>
    </row>
    <row r="81" spans="1:9">
      <c r="A81" s="1">
        <v>40</v>
      </c>
      <c r="B81" s="1">
        <v>2</v>
      </c>
      <c r="C81" s="1">
        <v>62</v>
      </c>
      <c r="D81" s="1">
        <v>2</v>
      </c>
      <c r="E81" t="s">
        <v>654</v>
      </c>
      <c r="F81" s="292" t="s">
        <v>644</v>
      </c>
      <c r="G81" s="293">
        <f>4299.55+213.98+2235.58</f>
        <v>6749.11</v>
      </c>
    </row>
    <row r="82" spans="1:9">
      <c r="A82" s="1">
        <v>43</v>
      </c>
      <c r="B82" s="1">
        <v>2</v>
      </c>
      <c r="C82" s="1">
        <v>67</v>
      </c>
      <c r="D82" s="1">
        <v>2</v>
      </c>
      <c r="E82" t="s">
        <v>655</v>
      </c>
      <c r="F82" s="292" t="s">
        <v>644</v>
      </c>
      <c r="G82" s="293">
        <v>895</v>
      </c>
    </row>
    <row r="83" spans="1:9">
      <c r="A83" s="1">
        <v>46</v>
      </c>
      <c r="B83" s="1">
        <v>2</v>
      </c>
      <c r="C83" s="1">
        <v>62</v>
      </c>
      <c r="D83" s="1">
        <v>2</v>
      </c>
      <c r="E83" t="s">
        <v>656</v>
      </c>
      <c r="F83" s="292" t="s">
        <v>644</v>
      </c>
      <c r="G83" s="293">
        <v>237</v>
      </c>
    </row>
    <row r="84" spans="1:9">
      <c r="A84" s="1">
        <v>46</v>
      </c>
      <c r="B84" s="1">
        <v>2</v>
      </c>
      <c r="C84" s="1">
        <v>62</v>
      </c>
      <c r="D84" s="1">
        <v>2</v>
      </c>
      <c r="E84" t="s">
        <v>657</v>
      </c>
      <c r="F84" s="292" t="s">
        <v>644</v>
      </c>
      <c r="G84" s="293">
        <f>10568.83-880.8+10454.88</f>
        <v>20142.91</v>
      </c>
    </row>
    <row r="85" spans="1:9">
      <c r="A85" s="1">
        <v>52</v>
      </c>
      <c r="B85" s="1">
        <v>2</v>
      </c>
      <c r="C85" s="311">
        <v>43</v>
      </c>
      <c r="D85" s="311">
        <v>2</v>
      </c>
      <c r="E85" s="312" t="s">
        <v>658</v>
      </c>
      <c r="F85" s="313" t="s">
        <v>644</v>
      </c>
      <c r="G85" s="313">
        <v>2000</v>
      </c>
    </row>
    <row r="86" spans="1:9">
      <c r="A86" s="1">
        <v>52</v>
      </c>
      <c r="B86" s="1">
        <v>2</v>
      </c>
      <c r="C86" s="311">
        <v>43</v>
      </c>
      <c r="D86" s="311">
        <v>2</v>
      </c>
      <c r="E86" s="312" t="s">
        <v>659</v>
      </c>
      <c r="F86" s="313" t="s">
        <v>644</v>
      </c>
      <c r="G86" s="313">
        <v>180</v>
      </c>
    </row>
    <row r="87" spans="1:9" ht="13.5" thickBot="1">
      <c r="A87" s="294">
        <v>58</v>
      </c>
      <c r="B87" s="294">
        <v>2</v>
      </c>
      <c r="C87" s="318">
        <v>45</v>
      </c>
      <c r="D87" s="318">
        <v>2</v>
      </c>
      <c r="E87" s="319" t="s">
        <v>660</v>
      </c>
      <c r="F87" s="320" t="s">
        <v>644</v>
      </c>
      <c r="G87" s="320">
        <v>880.8</v>
      </c>
      <c r="H87" s="295"/>
      <c r="I87" s="298">
        <f>SUM(G71:G87)+1</f>
        <v>290941.22999999992</v>
      </c>
    </row>
    <row r="88" spans="1:9" ht="13.5" thickBot="1">
      <c r="A88" s="299">
        <v>59</v>
      </c>
      <c r="B88" s="299">
        <v>2</v>
      </c>
      <c r="C88" s="324">
        <v>41</v>
      </c>
      <c r="D88" s="324">
        <v>2</v>
      </c>
      <c r="E88" s="325" t="s">
        <v>661</v>
      </c>
      <c r="F88" s="326" t="s">
        <v>662</v>
      </c>
      <c r="G88" s="326">
        <v>156119</v>
      </c>
      <c r="H88" s="300"/>
      <c r="I88" s="303">
        <f>G88</f>
        <v>156119</v>
      </c>
    </row>
    <row r="89" spans="1:9">
      <c r="A89" s="1">
        <v>19</v>
      </c>
      <c r="B89" s="1">
        <v>2</v>
      </c>
      <c r="C89" s="1">
        <v>34</v>
      </c>
      <c r="D89" s="1">
        <v>2</v>
      </c>
      <c r="E89" t="s">
        <v>663</v>
      </c>
      <c r="F89" s="292" t="s">
        <v>664</v>
      </c>
      <c r="G89" s="293">
        <v>15834.15</v>
      </c>
    </row>
    <row r="90" spans="1:9">
      <c r="A90" s="1">
        <v>28</v>
      </c>
      <c r="B90" s="1">
        <v>2</v>
      </c>
      <c r="C90" s="1">
        <v>52</v>
      </c>
      <c r="D90" s="1">
        <v>2</v>
      </c>
      <c r="E90" t="s">
        <v>665</v>
      </c>
      <c r="F90" s="292" t="s">
        <v>664</v>
      </c>
      <c r="G90" s="293">
        <v>42746</v>
      </c>
    </row>
    <row r="91" spans="1:9">
      <c r="A91" s="1">
        <v>30</v>
      </c>
      <c r="B91" s="1">
        <v>2</v>
      </c>
      <c r="C91" s="1">
        <v>54</v>
      </c>
      <c r="D91" s="1">
        <v>2</v>
      </c>
      <c r="E91" t="s">
        <v>666</v>
      </c>
      <c r="F91" s="292" t="s">
        <v>664</v>
      </c>
      <c r="G91" s="293">
        <v>86923.62</v>
      </c>
    </row>
    <row r="92" spans="1:9">
      <c r="A92" s="1">
        <v>31</v>
      </c>
      <c r="B92" s="1">
        <v>2</v>
      </c>
      <c r="C92" s="1">
        <v>55</v>
      </c>
      <c r="D92" s="1">
        <v>2</v>
      </c>
      <c r="E92" t="s">
        <v>667</v>
      </c>
      <c r="F92" s="292" t="s">
        <v>664</v>
      </c>
      <c r="G92" s="293">
        <v>0</v>
      </c>
    </row>
    <row r="93" spans="1:9">
      <c r="A93" s="1">
        <v>39</v>
      </c>
      <c r="B93" s="1">
        <v>2</v>
      </c>
      <c r="C93" s="1">
        <v>63</v>
      </c>
      <c r="D93" s="1">
        <v>2</v>
      </c>
      <c r="E93" t="s">
        <v>668</v>
      </c>
      <c r="F93" s="292" t="s">
        <v>664</v>
      </c>
      <c r="G93" s="293">
        <v>35728.67</v>
      </c>
    </row>
    <row r="94" spans="1:9">
      <c r="A94" s="1">
        <v>39</v>
      </c>
      <c r="B94" s="1">
        <v>2</v>
      </c>
      <c r="C94" s="1">
        <v>63</v>
      </c>
      <c r="D94" s="1">
        <v>2</v>
      </c>
      <c r="E94" t="s">
        <v>669</v>
      </c>
      <c r="F94" s="292" t="s">
        <v>664</v>
      </c>
      <c r="G94" s="293">
        <v>14312.42</v>
      </c>
    </row>
    <row r="95" spans="1:9" ht="13.5" thickBot="1">
      <c r="A95" s="294">
        <v>52</v>
      </c>
      <c r="B95" s="294">
        <v>2</v>
      </c>
      <c r="C95" s="314">
        <v>43</v>
      </c>
      <c r="D95" s="314">
        <v>2</v>
      </c>
      <c r="E95" s="315" t="s">
        <v>670</v>
      </c>
      <c r="F95" s="316" t="s">
        <v>664</v>
      </c>
      <c r="G95" s="316">
        <v>29321.57</v>
      </c>
      <c r="H95" s="295"/>
      <c r="I95" s="298">
        <f>SUM(G89:G95)</f>
        <v>224866.43000000002</v>
      </c>
    </row>
    <row r="96" spans="1:9">
      <c r="A96" s="1">
        <v>17</v>
      </c>
      <c r="B96" s="1">
        <v>2</v>
      </c>
      <c r="C96" s="1">
        <v>32</v>
      </c>
      <c r="D96" s="1">
        <v>2</v>
      </c>
      <c r="E96" t="s">
        <v>671</v>
      </c>
      <c r="F96" s="292" t="s">
        <v>672</v>
      </c>
      <c r="G96" s="293">
        <f>10415.81</f>
        <v>10415.81</v>
      </c>
    </row>
    <row r="97" spans="1:10">
      <c r="A97" s="1">
        <v>17</v>
      </c>
      <c r="B97" s="1">
        <v>2</v>
      </c>
      <c r="C97" s="1">
        <v>32</v>
      </c>
      <c r="D97" s="1">
        <v>2</v>
      </c>
      <c r="E97" t="s">
        <v>673</v>
      </c>
      <c r="F97" s="292" t="s">
        <v>672</v>
      </c>
      <c r="G97" s="293">
        <f>33662.94+2141.12+11410.61</f>
        <v>47214.670000000006</v>
      </c>
    </row>
    <row r="98" spans="1:10">
      <c r="A98" s="1">
        <v>17</v>
      </c>
      <c r="B98" s="1">
        <v>2</v>
      </c>
      <c r="C98" s="1">
        <v>32</v>
      </c>
      <c r="D98" s="1">
        <v>2</v>
      </c>
      <c r="E98" t="s">
        <v>672</v>
      </c>
      <c r="F98" s="292" t="s">
        <v>672</v>
      </c>
      <c r="G98" s="293">
        <f>105073+12387.3+12262.14</f>
        <v>129722.44</v>
      </c>
    </row>
    <row r="99" spans="1:10" ht="13.5" thickBot="1">
      <c r="A99" s="294">
        <v>52</v>
      </c>
      <c r="B99" s="294">
        <v>2</v>
      </c>
      <c r="C99" s="314">
        <v>43</v>
      </c>
      <c r="D99" s="314">
        <v>2</v>
      </c>
      <c r="E99" s="315" t="s">
        <v>674</v>
      </c>
      <c r="F99" s="316" t="s">
        <v>672</v>
      </c>
      <c r="G99" s="316">
        <v>3923.22</v>
      </c>
      <c r="H99" s="295"/>
      <c r="I99" s="298">
        <f>SUM(G96:G99)</f>
        <v>191276.14</v>
      </c>
    </row>
    <row r="100" spans="1:10">
      <c r="A100" s="1">
        <v>22</v>
      </c>
      <c r="B100" s="1">
        <v>2</v>
      </c>
      <c r="C100" s="1">
        <v>36</v>
      </c>
      <c r="D100" s="1">
        <v>2</v>
      </c>
      <c r="E100" t="s">
        <v>675</v>
      </c>
      <c r="F100" s="292" t="s">
        <v>676</v>
      </c>
      <c r="G100" s="293">
        <v>261.49</v>
      </c>
    </row>
    <row r="101" spans="1:10">
      <c r="A101" s="1">
        <v>32</v>
      </c>
      <c r="B101" s="1">
        <v>2</v>
      </c>
      <c r="C101" s="1">
        <v>56</v>
      </c>
      <c r="D101" s="1">
        <v>2</v>
      </c>
      <c r="E101" t="s">
        <v>677</v>
      </c>
      <c r="F101" s="292" t="s">
        <v>676</v>
      </c>
      <c r="G101" s="293">
        <f>76040.23+2697.2-2970.02-261.49</f>
        <v>75505.919999999984</v>
      </c>
    </row>
    <row r="102" spans="1:10" ht="13.5" thickBot="1">
      <c r="A102" s="294">
        <v>52</v>
      </c>
      <c r="B102" s="294">
        <v>2</v>
      </c>
      <c r="C102" s="314">
        <v>43</v>
      </c>
      <c r="D102" s="314">
        <v>2</v>
      </c>
      <c r="E102" s="315" t="s">
        <v>678</v>
      </c>
      <c r="F102" s="316" t="s">
        <v>676</v>
      </c>
      <c r="G102" s="316">
        <v>2970.02</v>
      </c>
      <c r="H102" s="295"/>
      <c r="I102" s="298">
        <f>SUM(G100:G102)</f>
        <v>78737.429999999993</v>
      </c>
      <c r="J102" s="47"/>
    </row>
    <row r="103" spans="1:10">
      <c r="A103" s="1">
        <v>1</v>
      </c>
      <c r="B103" s="1">
        <v>2</v>
      </c>
      <c r="C103" s="1">
        <v>2</v>
      </c>
      <c r="D103" s="1">
        <v>2</v>
      </c>
      <c r="E103" t="s">
        <v>679</v>
      </c>
      <c r="F103" s="292" t="s">
        <v>679</v>
      </c>
      <c r="G103" s="293">
        <f>-68956.29+21658.32</f>
        <v>-47297.969999999994</v>
      </c>
    </row>
    <row r="104" spans="1:10">
      <c r="A104" s="1">
        <v>5</v>
      </c>
      <c r="B104" s="1">
        <v>2</v>
      </c>
      <c r="C104" s="1">
        <v>22</v>
      </c>
      <c r="D104" s="1">
        <v>2</v>
      </c>
      <c r="E104" t="s">
        <v>680</v>
      </c>
      <c r="F104" s="292" t="s">
        <v>679</v>
      </c>
      <c r="G104" s="293">
        <v>71211.199999999997</v>
      </c>
    </row>
    <row r="105" spans="1:10">
      <c r="A105" s="1">
        <v>9</v>
      </c>
      <c r="B105" s="1">
        <v>2</v>
      </c>
      <c r="C105" s="1">
        <v>5</v>
      </c>
      <c r="D105" s="1">
        <v>2</v>
      </c>
      <c r="E105" t="s">
        <v>681</v>
      </c>
      <c r="F105" s="292" t="s">
        <v>679</v>
      </c>
      <c r="G105" s="293">
        <v>9475.84</v>
      </c>
    </row>
    <row r="106" spans="1:10">
      <c r="A106" s="1">
        <v>32</v>
      </c>
      <c r="B106" s="1">
        <v>2</v>
      </c>
      <c r="C106" s="1">
        <v>56</v>
      </c>
      <c r="D106" s="1">
        <v>2</v>
      </c>
      <c r="E106" t="s">
        <v>682</v>
      </c>
      <c r="F106" s="292" t="s">
        <v>679</v>
      </c>
      <c r="G106" s="293">
        <v>6589.04</v>
      </c>
    </row>
    <row r="107" spans="1:10">
      <c r="A107" s="1">
        <v>34</v>
      </c>
      <c r="B107" s="1">
        <v>2</v>
      </c>
      <c r="C107" s="1">
        <v>58</v>
      </c>
      <c r="D107" s="1">
        <v>2</v>
      </c>
      <c r="E107" t="s">
        <v>683</v>
      </c>
      <c r="F107" s="292" t="s">
        <v>679</v>
      </c>
      <c r="G107" s="293">
        <v>228894.33</v>
      </c>
    </row>
    <row r="108" spans="1:10">
      <c r="A108" s="1">
        <v>38</v>
      </c>
      <c r="B108" s="1">
        <v>2</v>
      </c>
      <c r="C108" s="1">
        <v>62</v>
      </c>
      <c r="D108" s="1">
        <v>2</v>
      </c>
      <c r="E108" t="s">
        <v>684</v>
      </c>
      <c r="F108" s="292" t="s">
        <v>679</v>
      </c>
      <c r="G108" s="293">
        <v>34252.36</v>
      </c>
    </row>
    <row r="109" spans="1:10">
      <c r="A109" s="304">
        <v>38</v>
      </c>
      <c r="B109" s="304">
        <v>2</v>
      </c>
      <c r="C109" s="1">
        <v>62</v>
      </c>
      <c r="D109" s="1">
        <v>2</v>
      </c>
      <c r="E109" s="305" t="s">
        <v>685</v>
      </c>
      <c r="F109" s="292" t="s">
        <v>679</v>
      </c>
      <c r="G109" s="293">
        <f>41421-11345</f>
        <v>30076</v>
      </c>
    </row>
    <row r="110" spans="1:10">
      <c r="A110" s="1">
        <v>38</v>
      </c>
      <c r="B110" s="1">
        <v>2</v>
      </c>
      <c r="C110" s="1">
        <v>62</v>
      </c>
      <c r="D110" s="1">
        <v>2</v>
      </c>
      <c r="E110" t="s">
        <v>686</v>
      </c>
      <c r="F110" s="292" t="s">
        <v>679</v>
      </c>
      <c r="G110" s="293">
        <f>3489</f>
        <v>3489</v>
      </c>
    </row>
    <row r="111" spans="1:10">
      <c r="A111" s="1">
        <v>38</v>
      </c>
      <c r="B111" s="1">
        <v>2</v>
      </c>
      <c r="C111" s="1">
        <v>62</v>
      </c>
      <c r="D111" s="1">
        <v>2</v>
      </c>
      <c r="E111" t="s">
        <v>687</v>
      </c>
      <c r="F111" s="292" t="s">
        <v>679</v>
      </c>
      <c r="G111" s="293">
        <v>8420</v>
      </c>
    </row>
    <row r="112" spans="1:10">
      <c r="A112" s="1">
        <v>38</v>
      </c>
      <c r="B112" s="1">
        <v>2</v>
      </c>
      <c r="C112" s="1">
        <v>62</v>
      </c>
      <c r="D112" s="1">
        <v>2</v>
      </c>
      <c r="E112" t="s">
        <v>688</v>
      </c>
      <c r="F112" s="292" t="s">
        <v>679</v>
      </c>
      <c r="G112" s="293">
        <f>39339.26+2400-6589.04</f>
        <v>35150.22</v>
      </c>
    </row>
    <row r="113" spans="1:9">
      <c r="A113" s="1">
        <v>38</v>
      </c>
      <c r="B113" s="1">
        <v>2</v>
      </c>
      <c r="C113" s="1">
        <v>62</v>
      </c>
      <c r="D113" s="1">
        <v>2</v>
      </c>
      <c r="E113" t="s">
        <v>689</v>
      </c>
      <c r="F113" s="292" t="s">
        <v>679</v>
      </c>
      <c r="G113" s="293">
        <v>200000</v>
      </c>
    </row>
    <row r="114" spans="1:9">
      <c r="A114" s="1">
        <v>38</v>
      </c>
      <c r="B114" s="1">
        <v>2</v>
      </c>
      <c r="C114" s="1">
        <v>62</v>
      </c>
      <c r="D114" s="1">
        <v>2</v>
      </c>
      <c r="E114" t="s">
        <v>690</v>
      </c>
      <c r="F114" s="292" t="s">
        <v>679</v>
      </c>
      <c r="G114" s="293">
        <v>16563.95</v>
      </c>
    </row>
    <row r="115" spans="1:9">
      <c r="A115" s="1">
        <v>38</v>
      </c>
      <c r="B115" s="1">
        <v>2</v>
      </c>
      <c r="C115" s="1">
        <v>62</v>
      </c>
      <c r="D115" s="1">
        <v>2</v>
      </c>
      <c r="E115" t="s">
        <v>691</v>
      </c>
      <c r="F115" s="292" t="s">
        <v>679</v>
      </c>
      <c r="G115" s="293">
        <f>25394.54+168-2515</f>
        <v>23047.54</v>
      </c>
    </row>
    <row r="116" spans="1:9">
      <c r="A116" s="1">
        <v>42</v>
      </c>
      <c r="B116" s="1">
        <v>2</v>
      </c>
      <c r="C116" s="1">
        <v>66</v>
      </c>
      <c r="D116" s="1">
        <v>2</v>
      </c>
      <c r="E116" t="s">
        <v>692</v>
      </c>
      <c r="F116" s="292" t="s">
        <v>679</v>
      </c>
      <c r="G116" s="293">
        <v>28552.48</v>
      </c>
    </row>
    <row r="117" spans="1:9">
      <c r="A117" s="1">
        <v>42</v>
      </c>
      <c r="B117" s="1">
        <v>2</v>
      </c>
      <c r="C117" s="1">
        <v>66</v>
      </c>
      <c r="D117" s="1">
        <v>2</v>
      </c>
      <c r="E117" t="s">
        <v>693</v>
      </c>
      <c r="F117" s="292" t="s">
        <v>679</v>
      </c>
      <c r="G117" s="293">
        <f>24000+104</f>
        <v>24104</v>
      </c>
    </row>
    <row r="118" spans="1:9">
      <c r="A118" s="1">
        <v>42</v>
      </c>
      <c r="B118" s="1">
        <v>2</v>
      </c>
      <c r="C118" s="1">
        <v>66</v>
      </c>
      <c r="D118" s="1">
        <v>2</v>
      </c>
      <c r="E118" t="s">
        <v>694</v>
      </c>
      <c r="F118" s="292" t="s">
        <v>679</v>
      </c>
      <c r="G118" s="293">
        <f>164835.69+84851.85</f>
        <v>249687.54</v>
      </c>
    </row>
    <row r="119" spans="1:9">
      <c r="A119" s="1">
        <v>44</v>
      </c>
      <c r="B119" s="1">
        <v>2</v>
      </c>
      <c r="C119" s="1">
        <v>68</v>
      </c>
      <c r="D119" s="1">
        <v>2</v>
      </c>
      <c r="E119" t="s">
        <v>695</v>
      </c>
      <c r="F119" s="292" t="s">
        <v>679</v>
      </c>
      <c r="G119" s="293">
        <f>164395.35+32832.98+5049.02</f>
        <v>202277.35</v>
      </c>
    </row>
    <row r="120" spans="1:9">
      <c r="A120" s="1">
        <v>51</v>
      </c>
      <c r="B120" s="1">
        <v>2</v>
      </c>
      <c r="C120" s="327">
        <v>41</v>
      </c>
      <c r="D120" s="327">
        <v>2</v>
      </c>
      <c r="E120" s="328" t="s">
        <v>696</v>
      </c>
      <c r="F120" s="329" t="s">
        <v>679</v>
      </c>
      <c r="G120" s="329">
        <v>22158.41</v>
      </c>
    </row>
    <row r="121" spans="1:9">
      <c r="A121" s="1">
        <v>52</v>
      </c>
      <c r="B121" s="1">
        <v>2</v>
      </c>
      <c r="C121" s="311">
        <v>43</v>
      </c>
      <c r="D121" s="311">
        <v>2</v>
      </c>
      <c r="E121" s="312" t="s">
        <v>697</v>
      </c>
      <c r="F121" s="313" t="s">
        <v>679</v>
      </c>
      <c r="G121" s="317">
        <v>11345.6</v>
      </c>
    </row>
    <row r="122" spans="1:9">
      <c r="A122" s="1">
        <v>52</v>
      </c>
      <c r="B122" s="1">
        <v>2</v>
      </c>
      <c r="C122" s="311">
        <v>43</v>
      </c>
      <c r="D122" s="311">
        <v>2</v>
      </c>
      <c r="E122" s="312" t="s">
        <v>698</v>
      </c>
      <c r="F122" s="313" t="s">
        <v>679</v>
      </c>
      <c r="G122" s="313">
        <v>27516.880000000001</v>
      </c>
    </row>
    <row r="123" spans="1:9">
      <c r="A123" s="1">
        <v>52</v>
      </c>
      <c r="B123" s="1">
        <v>2</v>
      </c>
      <c r="C123" s="311">
        <v>43</v>
      </c>
      <c r="D123" s="311">
        <v>2</v>
      </c>
      <c r="E123" s="312" t="s">
        <v>699</v>
      </c>
      <c r="F123" s="313" t="s">
        <v>679</v>
      </c>
      <c r="G123" s="313">
        <v>2515</v>
      </c>
    </row>
    <row r="124" spans="1:9" ht="13.5" thickBot="1">
      <c r="A124" s="294">
        <v>55</v>
      </c>
      <c r="B124" s="294">
        <v>2</v>
      </c>
      <c r="C124" s="294">
        <v>20</v>
      </c>
      <c r="D124" s="294">
        <v>2</v>
      </c>
      <c r="E124" s="295" t="s">
        <v>700</v>
      </c>
      <c r="F124" s="296" t="s">
        <v>679</v>
      </c>
      <c r="G124" s="297">
        <v>155616</v>
      </c>
      <c r="H124" s="295"/>
      <c r="I124" s="298">
        <f>SUM(G103:G124)</f>
        <v>1343644.77</v>
      </c>
    </row>
    <row r="125" spans="1:9" ht="13.5" thickBot="1">
      <c r="A125" s="299">
        <v>26</v>
      </c>
      <c r="B125" s="299">
        <v>2</v>
      </c>
      <c r="C125" s="299">
        <v>50</v>
      </c>
      <c r="D125" s="299">
        <v>2</v>
      </c>
      <c r="E125" s="300" t="s">
        <v>701</v>
      </c>
      <c r="F125" s="301" t="s">
        <v>702</v>
      </c>
      <c r="G125" s="302">
        <f>762849.25+48993.36</f>
        <v>811842.61</v>
      </c>
      <c r="H125" s="300"/>
      <c r="I125" s="303">
        <f>G125-1</f>
        <v>811841.61</v>
      </c>
    </row>
    <row r="126" spans="1:9">
      <c r="A126" s="1">
        <v>32</v>
      </c>
      <c r="B126" s="1">
        <v>2</v>
      </c>
      <c r="C126" s="1">
        <v>56</v>
      </c>
      <c r="D126" s="1">
        <v>2</v>
      </c>
      <c r="E126" t="s">
        <v>703</v>
      </c>
      <c r="F126" s="292" t="s">
        <v>704</v>
      </c>
      <c r="G126" s="293">
        <f>23831.8+569.79+829+857.65+5135.89+3325.56+4423.95+156.06+80.59</f>
        <v>39210.289999999994</v>
      </c>
    </row>
    <row r="127" spans="1:9">
      <c r="A127" s="1">
        <v>40</v>
      </c>
      <c r="B127" s="1">
        <v>2</v>
      </c>
      <c r="C127" s="1">
        <v>62</v>
      </c>
      <c r="D127" s="1">
        <v>2</v>
      </c>
      <c r="E127" t="s">
        <v>705</v>
      </c>
      <c r="F127" s="292" t="s">
        <v>704</v>
      </c>
      <c r="G127" s="293">
        <f>2751.22-524.7+1886.58+78.95</f>
        <v>4192.0499999999993</v>
      </c>
    </row>
    <row r="128" spans="1:9">
      <c r="A128" s="1">
        <v>40</v>
      </c>
      <c r="B128" s="1">
        <v>2</v>
      </c>
      <c r="C128" s="1">
        <v>62</v>
      </c>
      <c r="D128" s="1">
        <v>2</v>
      </c>
      <c r="E128" t="s">
        <v>706</v>
      </c>
      <c r="F128" s="292" t="s">
        <v>704</v>
      </c>
      <c r="G128" s="293">
        <f>2194.68+4570.15+712.25</f>
        <v>7477.08</v>
      </c>
    </row>
    <row r="129" spans="1:9">
      <c r="A129" s="1">
        <v>40</v>
      </c>
      <c r="B129" s="1">
        <v>2</v>
      </c>
      <c r="C129" s="1">
        <v>62</v>
      </c>
      <c r="D129" s="1">
        <v>2</v>
      </c>
      <c r="E129" t="s">
        <v>707</v>
      </c>
      <c r="F129" s="292" t="s">
        <v>704</v>
      </c>
      <c r="G129" s="293">
        <v>4873.68</v>
      </c>
    </row>
    <row r="130" spans="1:9">
      <c r="A130" s="1">
        <v>40</v>
      </c>
      <c r="B130" s="1">
        <v>2</v>
      </c>
      <c r="C130" s="1">
        <v>62</v>
      </c>
      <c r="D130" s="1">
        <v>2</v>
      </c>
      <c r="E130" t="s">
        <v>708</v>
      </c>
      <c r="F130" s="292" t="s">
        <v>704</v>
      </c>
      <c r="G130" s="293">
        <f>30272-801.44-41.12+1448.08+513.76</f>
        <v>31391.280000000002</v>
      </c>
    </row>
    <row r="131" spans="1:9">
      <c r="A131" s="1">
        <v>40</v>
      </c>
      <c r="B131" s="1">
        <v>2</v>
      </c>
      <c r="C131" s="1">
        <v>62</v>
      </c>
      <c r="D131" s="1">
        <v>2</v>
      </c>
      <c r="E131" t="s">
        <v>709</v>
      </c>
      <c r="F131" s="292" t="s">
        <v>704</v>
      </c>
      <c r="G131" s="293">
        <f>42451.41-111.06-140.37+22174.55+3258.85</f>
        <v>67633.38</v>
      </c>
    </row>
    <row r="132" spans="1:9">
      <c r="A132" s="1">
        <v>52</v>
      </c>
      <c r="B132" s="1">
        <v>2</v>
      </c>
      <c r="C132" s="311">
        <v>43</v>
      </c>
      <c r="D132" s="311">
        <v>2</v>
      </c>
      <c r="E132" s="312" t="s">
        <v>710</v>
      </c>
      <c r="F132" s="313" t="s">
        <v>704</v>
      </c>
      <c r="G132" s="313">
        <f>111.06+41.12+140.37+1752.74</f>
        <v>2045.29</v>
      </c>
    </row>
    <row r="133" spans="1:9">
      <c r="A133" s="1">
        <v>58</v>
      </c>
      <c r="B133" s="1">
        <v>2</v>
      </c>
      <c r="C133" s="321">
        <v>45</v>
      </c>
      <c r="D133" s="321">
        <v>2</v>
      </c>
      <c r="E133" s="322" t="s">
        <v>711</v>
      </c>
      <c r="F133" s="323" t="s">
        <v>704</v>
      </c>
      <c r="G133" s="323">
        <v>524.70000000000005</v>
      </c>
    </row>
    <row r="134" spans="1:9" ht="13.5" thickBot="1">
      <c r="A134" s="294">
        <v>58</v>
      </c>
      <c r="B134" s="294">
        <v>2</v>
      </c>
      <c r="C134" s="318">
        <v>45</v>
      </c>
      <c r="D134" s="318">
        <v>2</v>
      </c>
      <c r="E134" s="319" t="s">
        <v>712</v>
      </c>
      <c r="F134" s="320" t="s">
        <v>704</v>
      </c>
      <c r="G134" s="320">
        <v>801.44</v>
      </c>
      <c r="H134" s="295"/>
      <c r="I134" s="298">
        <f>SUM(G126:G134)</f>
        <v>158149.19000000003</v>
      </c>
    </row>
    <row r="135" spans="1:9">
      <c r="A135" s="1">
        <v>18</v>
      </c>
      <c r="B135" s="1">
        <v>2</v>
      </c>
      <c r="C135" s="1">
        <v>33</v>
      </c>
      <c r="D135" s="1">
        <v>2</v>
      </c>
      <c r="E135" t="s">
        <v>713</v>
      </c>
      <c r="F135" s="292" t="s">
        <v>714</v>
      </c>
      <c r="G135" s="293">
        <f>882.1+156</f>
        <v>1038.0999999999999</v>
      </c>
    </row>
    <row r="136" spans="1:9">
      <c r="A136" s="1">
        <v>18</v>
      </c>
      <c r="B136" s="1">
        <v>2</v>
      </c>
      <c r="C136" s="1">
        <v>33</v>
      </c>
      <c r="D136" s="1">
        <v>2</v>
      </c>
      <c r="E136" t="s">
        <v>715</v>
      </c>
      <c r="F136" s="292" t="s">
        <v>714</v>
      </c>
      <c r="G136" s="293">
        <f>493.75</f>
        <v>493.75</v>
      </c>
    </row>
    <row r="137" spans="1:9" ht="13.5" thickBot="1">
      <c r="A137" s="294">
        <v>18</v>
      </c>
      <c r="B137" s="294">
        <v>2</v>
      </c>
      <c r="C137" s="294">
        <v>33</v>
      </c>
      <c r="D137" s="294">
        <v>2</v>
      </c>
      <c r="E137" s="295" t="s">
        <v>714</v>
      </c>
      <c r="F137" s="296" t="s">
        <v>714</v>
      </c>
      <c r="G137" s="297">
        <f>14509.3+12</f>
        <v>14521.3</v>
      </c>
      <c r="H137" s="295"/>
      <c r="I137" s="298">
        <f>SUM(G135:G137)</f>
        <v>16053.15</v>
      </c>
    </row>
    <row r="138" spans="1:9">
      <c r="A138" s="1">
        <v>1</v>
      </c>
      <c r="B138" s="1">
        <v>1</v>
      </c>
      <c r="E138" t="s">
        <v>716</v>
      </c>
      <c r="F138" s="292" t="s">
        <v>717</v>
      </c>
      <c r="G138" s="306">
        <v>1142900.75</v>
      </c>
    </row>
    <row r="139" spans="1:9">
      <c r="A139" s="1">
        <v>3</v>
      </c>
      <c r="B139" s="1">
        <v>1</v>
      </c>
      <c r="E139" t="s">
        <v>718</v>
      </c>
      <c r="F139" s="292" t="s">
        <v>717</v>
      </c>
      <c r="G139" s="306">
        <v>862778.76</v>
      </c>
    </row>
    <row r="140" spans="1:9">
      <c r="A140" s="1">
        <v>5</v>
      </c>
      <c r="B140" s="1">
        <v>1</v>
      </c>
      <c r="E140" t="s">
        <v>719</v>
      </c>
      <c r="F140" s="292" t="s">
        <v>717</v>
      </c>
      <c r="G140" s="306">
        <v>1320311.6499999999</v>
      </c>
    </row>
    <row r="141" spans="1:9">
      <c r="A141" s="1">
        <v>8</v>
      </c>
      <c r="B141" s="1">
        <v>1</v>
      </c>
      <c r="E141" t="s">
        <v>720</v>
      </c>
      <c r="F141" s="292" t="s">
        <v>717</v>
      </c>
      <c r="G141" s="306">
        <v>14679.73</v>
      </c>
    </row>
    <row r="142" spans="1:9">
      <c r="A142" s="1">
        <v>10</v>
      </c>
      <c r="B142" s="1">
        <v>1</v>
      </c>
      <c r="E142" t="s">
        <v>721</v>
      </c>
      <c r="F142" s="292" t="s">
        <v>717</v>
      </c>
      <c r="G142" s="293">
        <v>358583.94</v>
      </c>
    </row>
    <row r="143" spans="1:9">
      <c r="A143" s="1">
        <v>18</v>
      </c>
      <c r="B143" s="1">
        <v>1</v>
      </c>
      <c r="E143" t="s">
        <v>714</v>
      </c>
      <c r="F143" s="292" t="s">
        <v>717</v>
      </c>
      <c r="G143" s="293">
        <v>31575.11</v>
      </c>
    </row>
    <row r="144" spans="1:9">
      <c r="A144" s="1">
        <v>32</v>
      </c>
      <c r="B144" s="1">
        <v>1</v>
      </c>
      <c r="E144" t="s">
        <v>722</v>
      </c>
      <c r="F144" s="292" t="s">
        <v>717</v>
      </c>
      <c r="G144" s="293">
        <v>284711.67</v>
      </c>
    </row>
    <row r="145" spans="1:16">
      <c r="A145" s="1">
        <v>38</v>
      </c>
      <c r="B145" s="1">
        <v>1</v>
      </c>
      <c r="E145" t="s">
        <v>723</v>
      </c>
      <c r="F145" s="292" t="s">
        <v>717</v>
      </c>
      <c r="G145" s="293">
        <f>1655159.74+91577.53</f>
        <v>1746737.27</v>
      </c>
    </row>
    <row r="146" spans="1:16">
      <c r="A146" s="1">
        <v>42</v>
      </c>
      <c r="B146" s="1">
        <v>1</v>
      </c>
      <c r="E146" t="s">
        <v>724</v>
      </c>
      <c r="F146" s="292" t="s">
        <v>717</v>
      </c>
      <c r="G146" s="293">
        <v>266336.25</v>
      </c>
    </row>
    <row r="147" spans="1:16">
      <c r="A147" s="1">
        <v>51</v>
      </c>
      <c r="B147" s="1">
        <v>1</v>
      </c>
      <c r="E147" t="s">
        <v>696</v>
      </c>
      <c r="F147" s="292" t="s">
        <v>717</v>
      </c>
      <c r="G147" s="293">
        <v>185211.5</v>
      </c>
    </row>
    <row r="148" spans="1:16">
      <c r="A148" s="1">
        <v>52</v>
      </c>
      <c r="B148" s="1">
        <v>1</v>
      </c>
      <c r="E148" t="s">
        <v>725</v>
      </c>
      <c r="F148" s="292" t="s">
        <v>717</v>
      </c>
      <c r="G148" s="293">
        <v>147652.29999999999</v>
      </c>
    </row>
    <row r="149" spans="1:16">
      <c r="A149" s="1">
        <v>54</v>
      </c>
      <c r="B149" s="1">
        <v>1</v>
      </c>
      <c r="E149" t="s">
        <v>726</v>
      </c>
      <c r="F149" s="292" t="s">
        <v>717</v>
      </c>
      <c r="G149" s="293">
        <v>258345.81</v>
      </c>
      <c r="J149" s="47"/>
      <c r="K149" s="47"/>
      <c r="L149" s="47"/>
      <c r="M149" s="47"/>
      <c r="N149" s="47"/>
      <c r="O149" s="47"/>
      <c r="P149" s="47"/>
    </row>
    <row r="150" spans="1:16" ht="13.5" thickBot="1">
      <c r="A150" s="294">
        <v>58</v>
      </c>
      <c r="B150" s="294">
        <v>1</v>
      </c>
      <c r="C150" s="294"/>
      <c r="D150" s="294"/>
      <c r="E150" s="295" t="s">
        <v>727</v>
      </c>
      <c r="F150" s="296" t="s">
        <v>717</v>
      </c>
      <c r="G150" s="297">
        <v>106103.5</v>
      </c>
      <c r="H150" s="295"/>
      <c r="I150" s="298">
        <f>SUM(G138:G150)</f>
        <v>6725928.2399999993</v>
      </c>
      <c r="J150" s="47"/>
      <c r="K150" s="47"/>
      <c r="L150" s="47"/>
      <c r="M150" s="47"/>
      <c r="N150" s="47"/>
      <c r="O150" s="47"/>
      <c r="P150" s="47"/>
    </row>
    <row r="151" spans="1:16">
      <c r="A151" s="1">
        <v>1</v>
      </c>
      <c r="B151" s="1">
        <v>4</v>
      </c>
      <c r="E151" t="s">
        <v>716</v>
      </c>
      <c r="F151" s="292" t="s">
        <v>728</v>
      </c>
      <c r="G151" s="293">
        <v>342676</v>
      </c>
      <c r="J151" s="47"/>
      <c r="K151" s="47"/>
      <c r="L151" s="47"/>
      <c r="M151" s="47"/>
      <c r="N151" s="47"/>
      <c r="O151" s="47"/>
      <c r="P151" s="47"/>
    </row>
    <row r="152" spans="1:16">
      <c r="A152" s="1">
        <v>3</v>
      </c>
      <c r="B152" s="1">
        <v>4</v>
      </c>
      <c r="E152" t="s">
        <v>718</v>
      </c>
      <c r="F152" s="292" t="s">
        <v>728</v>
      </c>
      <c r="G152" s="293">
        <v>258687</v>
      </c>
    </row>
    <row r="153" spans="1:16">
      <c r="A153" s="1">
        <v>5</v>
      </c>
      <c r="B153" s="1">
        <v>4</v>
      </c>
      <c r="E153" t="s">
        <v>719</v>
      </c>
      <c r="F153" s="292" t="s">
        <v>728</v>
      </c>
      <c r="G153" s="293">
        <v>395869</v>
      </c>
    </row>
    <row r="154" spans="1:16">
      <c r="A154" s="1">
        <v>8</v>
      </c>
      <c r="B154" s="1">
        <v>4</v>
      </c>
      <c r="E154" t="s">
        <v>720</v>
      </c>
      <c r="F154" s="292" t="s">
        <v>728</v>
      </c>
      <c r="G154" s="293">
        <v>4401</v>
      </c>
    </row>
    <row r="155" spans="1:16">
      <c r="A155" s="1">
        <v>10</v>
      </c>
      <c r="B155" s="1">
        <v>4</v>
      </c>
      <c r="E155" t="s">
        <v>721</v>
      </c>
      <c r="F155" s="292" t="s">
        <v>728</v>
      </c>
      <c r="G155" s="293">
        <v>107514</v>
      </c>
    </row>
    <row r="156" spans="1:16">
      <c r="A156" s="1">
        <v>18</v>
      </c>
      <c r="B156" s="1">
        <v>4</v>
      </c>
      <c r="E156" t="s">
        <v>714</v>
      </c>
      <c r="F156" s="292" t="s">
        <v>728</v>
      </c>
      <c r="G156" s="293">
        <v>9467</v>
      </c>
    </row>
    <row r="157" spans="1:16">
      <c r="A157" s="1">
        <v>32</v>
      </c>
      <c r="B157" s="1">
        <v>4</v>
      </c>
      <c r="E157" t="s">
        <v>722</v>
      </c>
      <c r="F157" s="292" t="s">
        <v>728</v>
      </c>
      <c r="G157" s="293">
        <v>85365</v>
      </c>
    </row>
    <row r="158" spans="1:16">
      <c r="A158" s="1">
        <v>38</v>
      </c>
      <c r="B158" s="1">
        <v>4</v>
      </c>
      <c r="E158" t="s">
        <v>723</v>
      </c>
      <c r="F158" s="292" t="s">
        <v>728</v>
      </c>
      <c r="G158" s="293">
        <f>496267+27458</f>
        <v>523725</v>
      </c>
    </row>
    <row r="159" spans="1:16">
      <c r="A159" s="1">
        <v>42</v>
      </c>
      <c r="B159" s="1">
        <v>4</v>
      </c>
      <c r="E159" t="s">
        <v>724</v>
      </c>
      <c r="F159" s="292" t="s">
        <v>728</v>
      </c>
      <c r="G159" s="293">
        <v>79856</v>
      </c>
    </row>
    <row r="160" spans="1:16">
      <c r="A160" s="1">
        <v>51</v>
      </c>
      <c r="B160" s="1">
        <v>4</v>
      </c>
      <c r="E160" t="s">
        <v>696</v>
      </c>
      <c r="F160" s="292" t="s">
        <v>728</v>
      </c>
      <c r="G160" s="293">
        <v>55532</v>
      </c>
    </row>
    <row r="161" spans="1:10">
      <c r="A161" s="1">
        <v>52</v>
      </c>
      <c r="B161" s="1">
        <v>4</v>
      </c>
      <c r="E161" t="s">
        <v>725</v>
      </c>
      <c r="F161" s="292" t="s">
        <v>728</v>
      </c>
      <c r="G161" s="293">
        <v>44271</v>
      </c>
    </row>
    <row r="162" spans="1:10">
      <c r="A162" s="1">
        <v>54</v>
      </c>
      <c r="B162" s="1">
        <v>4</v>
      </c>
      <c r="E162" t="s">
        <v>726</v>
      </c>
      <c r="F162" s="292" t="s">
        <v>728</v>
      </c>
      <c r="G162" s="293">
        <v>77460</v>
      </c>
    </row>
    <row r="163" spans="1:10" ht="13.5" thickBot="1">
      <c r="A163" s="294">
        <v>58</v>
      </c>
      <c r="B163" s="1">
        <v>4</v>
      </c>
      <c r="C163" s="294"/>
      <c r="D163" s="294"/>
      <c r="E163" s="295" t="s">
        <v>727</v>
      </c>
      <c r="F163" s="296" t="s">
        <v>728</v>
      </c>
      <c r="G163" s="297">
        <v>31813</v>
      </c>
      <c r="H163" s="295"/>
      <c r="I163" s="298">
        <f>SUM(G151:G163)+1</f>
        <v>2016637</v>
      </c>
    </row>
    <row r="164" spans="1:10" ht="13.5" thickBot="1"/>
    <row r="165" spans="1:10" ht="13.5" thickBot="1">
      <c r="G165" s="307">
        <f>SUM(G69:G163)</f>
        <v>12058181.000000002</v>
      </c>
      <c r="J165" s="308" t="s">
        <v>729</v>
      </c>
    </row>
    <row r="166" spans="1:10" ht="13.5" thickBot="1"/>
    <row r="167" spans="1:10" ht="13.5" thickBot="1">
      <c r="G167" s="307">
        <f>I66-G165</f>
        <v>229581.99999999814</v>
      </c>
      <c r="J167" s="283" t="s">
        <v>730</v>
      </c>
    </row>
  </sheetData>
  <sheetProtection password="EBB3" sheet="1" objects="1" scenarios="1" selectLockedCells="1" selectUnlockedCells="1"/>
  <mergeCells count="2">
    <mergeCell ref="A67:B67"/>
    <mergeCell ref="C67:D67"/>
  </mergeCells>
  <phoneticPr fontId="4" type="noConversion"/>
  <printOptions gridLines="1"/>
  <pageMargins left="0.75" right="0.75" top="1" bottom="1" header="0.5" footer="0.5"/>
  <pageSetup orientation="landscape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R297"/>
  <sheetViews>
    <sheetView topLeftCell="D1" workbookViewId="0">
      <selection activeCell="M11" sqref="M11"/>
    </sheetView>
  </sheetViews>
  <sheetFormatPr defaultColWidth="12.42578125" defaultRowHeight="12.75"/>
  <cols>
    <col min="1" max="1" width="12.42578125" style="2" customWidth="1"/>
    <col min="2" max="2" width="16.28515625" style="2" customWidth="1"/>
    <col min="3" max="3" width="13.7109375" style="2" customWidth="1"/>
    <col min="4" max="4" width="4.7109375" style="2" customWidth="1"/>
    <col min="5" max="5" width="35.5703125" style="2" customWidth="1"/>
    <col min="6" max="6" width="11.28515625" style="2" bestFit="1" customWidth="1"/>
    <col min="7" max="7" width="8.5703125" style="2" customWidth="1"/>
    <col min="8" max="8" width="7.28515625" style="2" customWidth="1"/>
    <col min="9" max="10" width="12.42578125" style="2" customWidth="1"/>
    <col min="11" max="13" width="11.140625" style="2" customWidth="1"/>
    <col min="14" max="14" width="12.42578125" style="2" customWidth="1"/>
    <col min="15" max="15" width="13.85546875" style="2" customWidth="1"/>
    <col min="16" max="16" width="11" style="2" customWidth="1"/>
    <col min="17" max="17" width="12.42578125" style="102" customWidth="1"/>
    <col min="18" max="16384" width="12.42578125" style="2"/>
  </cols>
  <sheetData>
    <row r="1" spans="4:18">
      <c r="D1" s="86"/>
      <c r="E1" s="400"/>
      <c r="F1" s="400"/>
      <c r="G1" s="400"/>
      <c r="H1" s="400"/>
      <c r="I1" s="400"/>
      <c r="J1" s="400"/>
      <c r="K1" s="400"/>
      <c r="L1" s="639" t="s">
        <v>63</v>
      </c>
      <c r="M1" s="640"/>
      <c r="N1" s="641"/>
      <c r="O1" s="400" t="s">
        <v>66</v>
      </c>
      <c r="P1" s="400"/>
      <c r="Q1" s="503" t="s">
        <v>379</v>
      </c>
      <c r="R1" s="47"/>
    </row>
    <row r="2" spans="4:18">
      <c r="D2" s="405"/>
      <c r="E2" s="34" t="s">
        <v>380</v>
      </c>
      <c r="L2" s="456" t="s">
        <v>68</v>
      </c>
      <c r="M2" s="197"/>
      <c r="N2" s="198">
        <v>39630</v>
      </c>
      <c r="O2" s="504" t="s">
        <v>381</v>
      </c>
      <c r="P2" s="505"/>
      <c r="Q2" s="506"/>
      <c r="R2" s="47"/>
    </row>
    <row r="3" spans="4:18">
      <c r="D3" s="405"/>
      <c r="E3" s="34"/>
      <c r="F3" s="34"/>
      <c r="G3" s="34"/>
      <c r="H3" s="34"/>
      <c r="I3" s="34"/>
      <c r="J3" s="34"/>
      <c r="K3" s="34"/>
      <c r="L3" s="456" t="s">
        <v>73</v>
      </c>
      <c r="M3" s="199"/>
      <c r="N3" s="200">
        <v>39994</v>
      </c>
      <c r="O3" s="407" t="s">
        <v>382</v>
      </c>
      <c r="P3" s="507"/>
      <c r="Q3" s="506"/>
      <c r="R3" s="47"/>
    </row>
    <row r="4" spans="4:18">
      <c r="D4" s="86"/>
      <c r="E4" s="400"/>
      <c r="F4" s="399"/>
      <c r="G4" s="399"/>
      <c r="H4" s="399"/>
      <c r="I4" s="399"/>
      <c r="J4" s="642" t="s">
        <v>383</v>
      </c>
      <c r="K4" s="643"/>
      <c r="L4" s="643"/>
      <c r="M4" s="644"/>
      <c r="N4" s="642" t="s">
        <v>384</v>
      </c>
      <c r="O4" s="643"/>
      <c r="P4" s="643"/>
      <c r="Q4" s="644"/>
      <c r="R4" s="47"/>
    </row>
    <row r="5" spans="4:18">
      <c r="D5" s="405"/>
      <c r="F5" s="402"/>
      <c r="G5" s="402"/>
      <c r="H5" s="402"/>
      <c r="I5" s="405" t="s">
        <v>77</v>
      </c>
      <c r="J5" s="405" t="s">
        <v>385</v>
      </c>
      <c r="K5" s="405"/>
      <c r="L5" s="405" t="s">
        <v>386</v>
      </c>
      <c r="M5" s="402"/>
      <c r="N5" s="405" t="s">
        <v>385</v>
      </c>
      <c r="O5" s="405" t="s">
        <v>387</v>
      </c>
      <c r="P5" s="405" t="s">
        <v>386</v>
      </c>
      <c r="Q5" s="508"/>
      <c r="R5" s="47"/>
    </row>
    <row r="6" spans="4:18">
      <c r="D6" s="405"/>
      <c r="E6" s="413" t="s">
        <v>388</v>
      </c>
      <c r="F6" s="405" t="s">
        <v>389</v>
      </c>
      <c r="G6" s="405" t="s">
        <v>390</v>
      </c>
      <c r="H6" s="402"/>
      <c r="I6" s="405" t="s">
        <v>391</v>
      </c>
      <c r="J6" s="405" t="s">
        <v>392</v>
      </c>
      <c r="K6" s="405" t="s">
        <v>387</v>
      </c>
      <c r="L6" s="405" t="s">
        <v>385</v>
      </c>
      <c r="M6" s="402"/>
      <c r="N6" s="405" t="s">
        <v>392</v>
      </c>
      <c r="O6" s="405" t="s">
        <v>393</v>
      </c>
      <c r="P6" s="405" t="s">
        <v>385</v>
      </c>
      <c r="Q6" s="506"/>
      <c r="R6" s="47"/>
    </row>
    <row r="7" spans="4:18">
      <c r="D7" s="405"/>
      <c r="E7" s="413" t="s">
        <v>394</v>
      </c>
      <c r="F7" s="405" t="s">
        <v>14</v>
      </c>
      <c r="G7" s="405" t="s">
        <v>14</v>
      </c>
      <c r="H7" s="405" t="s">
        <v>395</v>
      </c>
      <c r="I7" s="405" t="s">
        <v>396</v>
      </c>
      <c r="J7" s="405" t="s">
        <v>239</v>
      </c>
      <c r="K7" s="405" t="s">
        <v>393</v>
      </c>
      <c r="L7" s="405" t="s">
        <v>392</v>
      </c>
      <c r="M7" s="405" t="s">
        <v>77</v>
      </c>
      <c r="N7" s="405" t="s">
        <v>239</v>
      </c>
      <c r="O7" s="405" t="s">
        <v>237</v>
      </c>
      <c r="P7" s="405" t="s">
        <v>392</v>
      </c>
      <c r="Q7" s="509" t="s">
        <v>77</v>
      </c>
      <c r="R7" s="47"/>
    </row>
    <row r="8" spans="4:18">
      <c r="D8" s="510">
        <v>1</v>
      </c>
      <c r="E8" s="419" t="s">
        <v>397</v>
      </c>
      <c r="F8" s="202">
        <v>36800</v>
      </c>
      <c r="G8" s="419"/>
      <c r="H8" s="89">
        <v>1</v>
      </c>
      <c r="I8" s="55">
        <v>154647.73000000001</v>
      </c>
      <c r="J8" s="55">
        <v>832</v>
      </c>
      <c r="K8" s="55">
        <v>1248</v>
      </c>
      <c r="L8" s="55"/>
      <c r="M8" s="55">
        <v>2080</v>
      </c>
      <c r="N8" s="55">
        <v>142466.73000000001</v>
      </c>
      <c r="O8" s="55">
        <v>12181</v>
      </c>
      <c r="P8" s="55"/>
      <c r="Q8" s="65">
        <v>154647.73000000001</v>
      </c>
      <c r="R8" s="47"/>
    </row>
    <row r="9" spans="4:18">
      <c r="D9" s="510"/>
      <c r="E9" s="419"/>
      <c r="F9" s="419"/>
      <c r="G9" s="419"/>
      <c r="H9" s="89"/>
      <c r="I9" s="55"/>
      <c r="J9" s="55"/>
      <c r="K9" s="55"/>
      <c r="L9" s="55"/>
      <c r="M9" s="55"/>
      <c r="N9" s="55"/>
      <c r="O9" s="55"/>
      <c r="P9" s="55"/>
      <c r="Q9" s="65"/>
      <c r="R9" s="47"/>
    </row>
    <row r="10" spans="4:18">
      <c r="D10" s="510">
        <v>2</v>
      </c>
      <c r="E10" s="419" t="s">
        <v>398</v>
      </c>
      <c r="F10" s="202">
        <v>35200</v>
      </c>
      <c r="G10" s="419"/>
      <c r="H10" s="89">
        <v>0.9</v>
      </c>
      <c r="I10" s="55">
        <v>129835.41</v>
      </c>
      <c r="J10" s="55">
        <v>1872</v>
      </c>
      <c r="K10" s="55"/>
      <c r="L10" s="55"/>
      <c r="M10" s="55">
        <v>1872</v>
      </c>
      <c r="N10" s="55">
        <v>129835.41</v>
      </c>
      <c r="O10" s="55"/>
      <c r="P10" s="55"/>
      <c r="Q10" s="65">
        <v>129835.41</v>
      </c>
      <c r="R10" s="47"/>
    </row>
    <row r="11" spans="4:18">
      <c r="D11" s="510"/>
      <c r="E11" s="419"/>
      <c r="F11" s="419"/>
      <c r="G11" s="419"/>
      <c r="H11" s="89"/>
      <c r="I11" s="55"/>
      <c r="J11" s="55"/>
      <c r="K11" s="55"/>
      <c r="L11" s="55"/>
      <c r="M11" s="55"/>
      <c r="N11" s="55"/>
      <c r="O11" s="55"/>
      <c r="P11" s="55"/>
      <c r="Q11" s="65"/>
      <c r="R11" s="47"/>
    </row>
    <row r="12" spans="4:18">
      <c r="D12" s="510">
        <v>3</v>
      </c>
      <c r="E12" s="419" t="s">
        <v>399</v>
      </c>
      <c r="F12" s="202">
        <v>35004</v>
      </c>
      <c r="G12" s="419"/>
      <c r="H12" s="89">
        <v>0.6875</v>
      </c>
      <c r="I12" s="55">
        <v>107035.57</v>
      </c>
      <c r="J12" s="55">
        <v>1430</v>
      </c>
      <c r="K12" s="55"/>
      <c r="L12" s="55"/>
      <c r="M12" s="55">
        <v>1430</v>
      </c>
      <c r="N12" s="55">
        <v>107035.57</v>
      </c>
      <c r="O12" s="55"/>
      <c r="P12" s="55"/>
      <c r="Q12" s="65">
        <v>107035.57</v>
      </c>
      <c r="R12" s="47"/>
    </row>
    <row r="13" spans="4:18">
      <c r="D13" s="510"/>
      <c r="E13" s="419"/>
      <c r="F13" s="419"/>
      <c r="G13" s="419"/>
      <c r="H13" s="89"/>
      <c r="I13" s="55"/>
      <c r="J13" s="55"/>
      <c r="K13" s="55"/>
      <c r="L13" s="55"/>
      <c r="M13" s="55"/>
      <c r="N13" s="55"/>
      <c r="O13" s="55"/>
      <c r="P13" s="55"/>
      <c r="Q13" s="65"/>
      <c r="R13" s="47"/>
    </row>
    <row r="14" spans="4:18">
      <c r="D14" s="510">
        <v>4</v>
      </c>
      <c r="E14" s="419" t="s">
        <v>400</v>
      </c>
      <c r="F14" s="202">
        <v>38640</v>
      </c>
      <c r="G14" s="419"/>
      <c r="H14" s="89">
        <v>0.33750000000000002</v>
      </c>
      <c r="I14" s="61">
        <v>113353.78</v>
      </c>
      <c r="J14" s="55">
        <v>702</v>
      </c>
      <c r="K14" s="55"/>
      <c r="L14" s="55"/>
      <c r="M14" s="55">
        <v>702</v>
      </c>
      <c r="N14" s="55">
        <v>113353.78</v>
      </c>
      <c r="O14" s="55"/>
      <c r="P14" s="55"/>
      <c r="Q14" s="65">
        <v>113353.78</v>
      </c>
      <c r="R14" s="47"/>
    </row>
    <row r="15" spans="4:18">
      <c r="D15" s="510"/>
      <c r="E15" s="419"/>
      <c r="F15" s="419"/>
      <c r="G15" s="419"/>
      <c r="H15" s="89"/>
      <c r="I15" s="55"/>
      <c r="J15" s="55"/>
      <c r="K15" s="55"/>
      <c r="L15" s="55"/>
      <c r="M15" s="55"/>
      <c r="N15" s="55"/>
      <c r="O15" s="55"/>
      <c r="P15" s="55"/>
      <c r="Q15" s="65"/>
      <c r="R15" s="47"/>
    </row>
    <row r="16" spans="4:18">
      <c r="D16" s="510">
        <v>5</v>
      </c>
      <c r="E16" s="419" t="s">
        <v>401</v>
      </c>
      <c r="F16" s="202">
        <v>36906</v>
      </c>
      <c r="G16" s="419"/>
      <c r="H16" s="89">
        <v>1</v>
      </c>
      <c r="I16" s="55">
        <v>118798.1</v>
      </c>
      <c r="J16" s="55">
        <v>2080</v>
      </c>
      <c r="K16" s="55"/>
      <c r="L16" s="55"/>
      <c r="M16" s="55">
        <v>2080</v>
      </c>
      <c r="N16" s="55">
        <v>118798.1</v>
      </c>
      <c r="O16" s="55"/>
      <c r="P16" s="55"/>
      <c r="Q16" s="65">
        <v>118798.1</v>
      </c>
      <c r="R16" s="47"/>
    </row>
    <row r="17" spans="4:18">
      <c r="D17" s="510"/>
      <c r="E17" s="419"/>
      <c r="F17" s="419"/>
      <c r="G17" s="419"/>
      <c r="H17" s="89"/>
      <c r="I17" s="55"/>
      <c r="J17" s="55"/>
      <c r="K17" s="55"/>
      <c r="L17" s="55"/>
      <c r="M17" s="55"/>
      <c r="N17" s="55"/>
      <c r="O17" s="55"/>
      <c r="P17" s="55"/>
      <c r="Q17" s="65"/>
      <c r="R17" s="47"/>
    </row>
    <row r="18" spans="4:18">
      <c r="D18" s="510">
        <v>6</v>
      </c>
      <c r="E18" s="419" t="s">
        <v>402</v>
      </c>
      <c r="F18" s="202">
        <v>33312</v>
      </c>
      <c r="G18" s="419"/>
      <c r="H18" s="89">
        <v>0.36666666666666664</v>
      </c>
      <c r="I18" s="55">
        <v>56209.84</v>
      </c>
      <c r="J18" s="55">
        <v>762.66666666666663</v>
      </c>
      <c r="K18" s="55"/>
      <c r="L18" s="55"/>
      <c r="M18" s="55">
        <v>762.66666666666663</v>
      </c>
      <c r="N18" s="55">
        <v>56209.84</v>
      </c>
      <c r="O18" s="55"/>
      <c r="P18" s="55"/>
      <c r="Q18" s="65">
        <v>56209.84</v>
      </c>
      <c r="R18" s="47"/>
    </row>
    <row r="19" spans="4:18">
      <c r="D19" s="510"/>
      <c r="E19" s="419"/>
      <c r="F19" s="419"/>
      <c r="G19" s="419"/>
      <c r="H19" s="89"/>
      <c r="I19" s="55"/>
      <c r="J19" s="55"/>
      <c r="K19" s="55"/>
      <c r="L19" s="55"/>
      <c r="M19" s="55"/>
      <c r="N19" s="55"/>
      <c r="O19" s="55"/>
      <c r="P19" s="55"/>
      <c r="Q19" s="65"/>
      <c r="R19" s="47"/>
    </row>
    <row r="20" spans="4:18">
      <c r="D20" s="510">
        <v>7</v>
      </c>
      <c r="E20" s="419" t="s">
        <v>403</v>
      </c>
      <c r="F20" s="202">
        <v>38398</v>
      </c>
      <c r="G20" s="419"/>
      <c r="H20" s="89">
        <v>0.95</v>
      </c>
      <c r="I20" s="55">
        <v>115186.43</v>
      </c>
      <c r="J20" s="55">
        <v>1976</v>
      </c>
      <c r="K20" s="55"/>
      <c r="L20" s="55"/>
      <c r="M20" s="55">
        <v>1976</v>
      </c>
      <c r="N20" s="55">
        <v>115186.43</v>
      </c>
      <c r="O20" s="55"/>
      <c r="P20" s="55"/>
      <c r="Q20" s="65">
        <v>115186.43</v>
      </c>
      <c r="R20" s="47"/>
    </row>
    <row r="21" spans="4:18">
      <c r="D21" s="510"/>
      <c r="E21" s="419"/>
      <c r="F21" s="419"/>
      <c r="G21" s="419"/>
      <c r="H21" s="89"/>
      <c r="I21" s="55"/>
      <c r="J21" s="55"/>
      <c r="K21" s="55"/>
      <c r="L21" s="55"/>
      <c r="M21" s="55"/>
      <c r="N21" s="55"/>
      <c r="O21" s="55"/>
      <c r="P21" s="55"/>
      <c r="Q21" s="65"/>
      <c r="R21" s="47"/>
    </row>
    <row r="22" spans="4:18">
      <c r="D22" s="510">
        <v>8</v>
      </c>
      <c r="E22" s="419" t="s">
        <v>404</v>
      </c>
      <c r="F22" s="202">
        <v>36281</v>
      </c>
      <c r="G22" s="419"/>
      <c r="H22" s="89">
        <v>1</v>
      </c>
      <c r="I22" s="55">
        <v>140172.70000000001</v>
      </c>
      <c r="J22" s="55">
        <v>2080</v>
      </c>
      <c r="K22" s="55"/>
      <c r="L22" s="55"/>
      <c r="M22" s="55">
        <v>2080</v>
      </c>
      <c r="N22" s="55">
        <v>140172.70000000001</v>
      </c>
      <c r="O22" s="55"/>
      <c r="P22" s="55"/>
      <c r="Q22" s="65">
        <v>140172.70000000001</v>
      </c>
      <c r="R22" s="47"/>
    </row>
    <row r="23" spans="4:18">
      <c r="D23" s="510"/>
      <c r="E23" s="419"/>
      <c r="F23" s="419"/>
      <c r="G23" s="419"/>
      <c r="H23" s="89"/>
      <c r="I23" s="55"/>
      <c r="J23" s="55"/>
      <c r="K23" s="55"/>
      <c r="L23" s="55"/>
      <c r="M23" s="55"/>
      <c r="N23" s="55"/>
      <c r="O23" s="55"/>
      <c r="P23" s="55"/>
      <c r="Q23" s="65"/>
      <c r="R23" s="47"/>
    </row>
    <row r="24" spans="4:18">
      <c r="D24" s="511">
        <v>9</v>
      </c>
      <c r="E24" s="470" t="s">
        <v>405</v>
      </c>
      <c r="F24" s="203">
        <v>37909</v>
      </c>
      <c r="G24" s="470"/>
      <c r="H24" s="92">
        <v>0.05</v>
      </c>
      <c r="I24" s="61">
        <v>1432.44</v>
      </c>
      <c r="J24" s="61">
        <v>104</v>
      </c>
      <c r="K24" s="61"/>
      <c r="L24" s="61"/>
      <c r="M24" s="61">
        <v>104</v>
      </c>
      <c r="N24" s="61">
        <v>1432.44</v>
      </c>
      <c r="O24" s="61"/>
      <c r="P24" s="61"/>
      <c r="Q24" s="143">
        <v>1432.44</v>
      </c>
      <c r="R24" s="47"/>
    </row>
    <row r="25" spans="4:18">
      <c r="D25" s="510"/>
      <c r="E25" s="419"/>
      <c r="F25" s="419"/>
      <c r="G25" s="419"/>
      <c r="H25" s="89"/>
      <c r="I25" s="55"/>
      <c r="J25" s="55"/>
      <c r="K25" s="55"/>
      <c r="L25" s="55"/>
      <c r="M25" s="55"/>
      <c r="N25" s="55"/>
      <c r="O25" s="55"/>
      <c r="P25" s="55"/>
      <c r="Q25" s="65"/>
      <c r="R25" s="47"/>
    </row>
    <row r="26" spans="4:18">
      <c r="D26" s="510">
        <v>10</v>
      </c>
      <c r="E26" s="419" t="s">
        <v>406</v>
      </c>
      <c r="F26" s="202">
        <v>36678</v>
      </c>
      <c r="G26" s="419"/>
      <c r="H26" s="89">
        <v>6.6666666666666666E-2</v>
      </c>
      <c r="I26" s="55">
        <v>4856.8999999999996</v>
      </c>
      <c r="J26" s="55">
        <v>138.66666666666666</v>
      </c>
      <c r="K26" s="55"/>
      <c r="L26" s="55"/>
      <c r="M26" s="55">
        <v>138.66666666666666</v>
      </c>
      <c r="N26" s="55">
        <v>4856.8999999999996</v>
      </c>
      <c r="O26" s="55"/>
      <c r="P26" s="55"/>
      <c r="Q26" s="65">
        <v>4856.8999999999996</v>
      </c>
      <c r="R26" s="47"/>
    </row>
    <row r="27" spans="4:18">
      <c r="D27" s="510"/>
      <c r="E27" s="419"/>
      <c r="F27" s="419"/>
      <c r="G27" s="419"/>
      <c r="H27" s="89"/>
      <c r="I27" s="55"/>
      <c r="J27" s="55"/>
      <c r="K27" s="55"/>
      <c r="L27" s="55"/>
      <c r="M27" s="55"/>
      <c r="N27" s="55"/>
      <c r="O27" s="55"/>
      <c r="P27" s="55"/>
      <c r="Q27" s="65"/>
      <c r="R27" s="47"/>
    </row>
    <row r="28" spans="4:18">
      <c r="D28" s="510">
        <v>11</v>
      </c>
      <c r="E28" s="419" t="s">
        <v>736</v>
      </c>
      <c r="F28" s="202">
        <v>39768</v>
      </c>
      <c r="G28" s="419"/>
      <c r="H28" s="89">
        <v>0.58333333333333337</v>
      </c>
      <c r="I28" s="55">
        <v>94500.27</v>
      </c>
      <c r="J28" s="55">
        <v>1213.3333333333335</v>
      </c>
      <c r="K28" s="55"/>
      <c r="L28" s="55"/>
      <c r="M28" s="55">
        <v>1213.3333333333335</v>
      </c>
      <c r="N28" s="55">
        <v>94500.27</v>
      </c>
      <c r="O28" s="55"/>
      <c r="P28" s="55"/>
      <c r="Q28" s="65">
        <v>94500.27</v>
      </c>
      <c r="R28" s="47"/>
    </row>
    <row r="29" spans="4:18">
      <c r="D29" s="510"/>
      <c r="E29" s="419"/>
      <c r="F29" s="419"/>
      <c r="G29" s="419"/>
      <c r="H29" s="89"/>
      <c r="I29" s="55"/>
      <c r="J29" s="55"/>
      <c r="K29" s="55"/>
      <c r="L29" s="55"/>
      <c r="M29" s="55"/>
      <c r="N29" s="55"/>
      <c r="O29" s="55"/>
      <c r="P29" s="55"/>
      <c r="Q29" s="65"/>
      <c r="R29" s="47"/>
    </row>
    <row r="30" spans="4:18">
      <c r="D30" s="510">
        <v>12</v>
      </c>
      <c r="E30" s="419" t="s">
        <v>407</v>
      </c>
      <c r="F30" s="202">
        <v>33270</v>
      </c>
      <c r="G30" s="419"/>
      <c r="H30" s="89">
        <v>0.1</v>
      </c>
      <c r="I30" s="55">
        <v>17734.22</v>
      </c>
      <c r="J30" s="55">
        <v>208</v>
      </c>
      <c r="K30" s="55"/>
      <c r="L30" s="55"/>
      <c r="M30" s="55">
        <v>208</v>
      </c>
      <c r="N30" s="55">
        <v>17734.22</v>
      </c>
      <c r="O30" s="55"/>
      <c r="P30" s="55"/>
      <c r="Q30" s="65">
        <v>17734.22</v>
      </c>
      <c r="R30" s="47"/>
    </row>
    <row r="31" spans="4:18">
      <c r="D31" s="510"/>
      <c r="E31" s="419"/>
      <c r="F31" s="419"/>
      <c r="G31" s="419"/>
      <c r="H31" s="89"/>
      <c r="I31" s="55"/>
      <c r="J31" s="55"/>
      <c r="K31" s="55"/>
      <c r="L31" s="55"/>
      <c r="M31" s="55"/>
      <c r="N31" s="55"/>
      <c r="O31" s="55"/>
      <c r="P31" s="55"/>
      <c r="Q31" s="65"/>
      <c r="R31" s="47"/>
    </row>
    <row r="32" spans="4:18">
      <c r="D32" s="510">
        <v>13</v>
      </c>
      <c r="E32" s="419" t="s">
        <v>408</v>
      </c>
      <c r="F32" s="202">
        <v>31959</v>
      </c>
      <c r="G32" s="419"/>
      <c r="H32" s="89">
        <v>0.1</v>
      </c>
      <c r="I32" s="55">
        <v>20387.22</v>
      </c>
      <c r="J32" s="55">
        <v>208</v>
      </c>
      <c r="K32" s="55"/>
      <c r="L32" s="55"/>
      <c r="M32" s="55">
        <v>208</v>
      </c>
      <c r="N32" s="55">
        <v>20387.22</v>
      </c>
      <c r="O32" s="55"/>
      <c r="P32" s="55"/>
      <c r="Q32" s="65">
        <v>20387.22</v>
      </c>
      <c r="R32" s="47"/>
    </row>
    <row r="33" spans="4:18">
      <c r="D33" s="510"/>
      <c r="E33" s="419"/>
      <c r="F33" s="419"/>
      <c r="G33" s="419"/>
      <c r="H33" s="89"/>
      <c r="I33" s="55"/>
      <c r="J33" s="55"/>
      <c r="K33" s="55"/>
      <c r="L33" s="55"/>
      <c r="M33" s="55"/>
      <c r="N33" s="55"/>
      <c r="O33" s="55"/>
      <c r="P33" s="55"/>
      <c r="Q33" s="65"/>
      <c r="R33" s="47"/>
    </row>
    <row r="34" spans="4:18">
      <c r="D34" s="510">
        <v>14</v>
      </c>
      <c r="E34" s="419" t="s">
        <v>409</v>
      </c>
      <c r="F34" s="203">
        <v>38899</v>
      </c>
      <c r="G34" s="419"/>
      <c r="H34" s="89">
        <v>8.3333333333333329E-2</v>
      </c>
      <c r="I34" s="55">
        <v>6272.67</v>
      </c>
      <c r="J34" s="55">
        <v>173.33333333333331</v>
      </c>
      <c r="K34" s="55"/>
      <c r="L34" s="55"/>
      <c r="M34" s="55">
        <v>173.33333333333331</v>
      </c>
      <c r="N34" s="55">
        <v>6272.67</v>
      </c>
      <c r="O34" s="55"/>
      <c r="P34" s="55"/>
      <c r="Q34" s="65">
        <v>6272.67</v>
      </c>
      <c r="R34" s="47"/>
    </row>
    <row r="35" spans="4:18">
      <c r="D35" s="510"/>
      <c r="E35" s="419"/>
      <c r="F35" s="419"/>
      <c r="G35" s="419"/>
      <c r="H35" s="89"/>
      <c r="I35" s="55"/>
      <c r="J35" s="55"/>
      <c r="K35" s="55"/>
      <c r="L35" s="55"/>
      <c r="M35" s="55"/>
      <c r="N35" s="55"/>
      <c r="O35" s="55"/>
      <c r="P35" s="55"/>
      <c r="Q35" s="65">
        <v>0</v>
      </c>
      <c r="R35" s="47"/>
    </row>
    <row r="36" spans="4:18">
      <c r="D36" s="510">
        <v>15</v>
      </c>
      <c r="E36" s="419" t="s">
        <v>410</v>
      </c>
      <c r="F36" s="202">
        <v>38913</v>
      </c>
      <c r="G36" s="419"/>
      <c r="H36" s="89">
        <v>0.78749999999999998</v>
      </c>
      <c r="I36" s="55">
        <v>115383.12</v>
      </c>
      <c r="J36" s="55">
        <v>1638</v>
      </c>
      <c r="K36" s="55"/>
      <c r="L36" s="55"/>
      <c r="M36" s="55">
        <v>1638</v>
      </c>
      <c r="N36" s="55">
        <v>115383.12</v>
      </c>
      <c r="O36" s="55"/>
      <c r="P36" s="55"/>
      <c r="Q36" s="65">
        <v>115383.12</v>
      </c>
      <c r="R36" s="47"/>
    </row>
    <row r="37" spans="4:18">
      <c r="D37" s="419"/>
      <c r="E37" s="419"/>
      <c r="F37" s="419"/>
      <c r="G37" s="419"/>
      <c r="H37" s="89"/>
      <c r="I37" s="55"/>
      <c r="J37" s="55"/>
      <c r="K37" s="55"/>
      <c r="L37" s="55"/>
      <c r="M37" s="55"/>
      <c r="N37" s="55"/>
      <c r="O37" s="55"/>
      <c r="P37" s="55"/>
      <c r="Q37" s="65">
        <v>0</v>
      </c>
      <c r="R37" s="47"/>
    </row>
    <row r="38" spans="4:18">
      <c r="D38" s="510">
        <v>17</v>
      </c>
      <c r="E38" s="419" t="s">
        <v>737</v>
      </c>
      <c r="F38" s="202">
        <v>39860</v>
      </c>
      <c r="G38" s="419"/>
      <c r="H38" s="89">
        <v>0.04</v>
      </c>
      <c r="I38" s="55">
        <v>7031.25</v>
      </c>
      <c r="J38" s="55">
        <v>83.2</v>
      </c>
      <c r="K38" s="55"/>
      <c r="L38" s="55"/>
      <c r="M38" s="55">
        <v>83.2</v>
      </c>
      <c r="N38" s="55">
        <v>7031.25</v>
      </c>
      <c r="O38" s="55"/>
      <c r="P38" s="55"/>
      <c r="Q38" s="65">
        <v>7031.25</v>
      </c>
      <c r="R38" s="47"/>
    </row>
    <row r="39" spans="4:18">
      <c r="D39" s="510"/>
      <c r="E39" s="512" t="s">
        <v>77</v>
      </c>
      <c r="F39" s="419"/>
      <c r="G39" s="419"/>
      <c r="H39" s="89">
        <v>8.0525000000000002</v>
      </c>
      <c r="I39" s="55">
        <v>1202837.6499999999</v>
      </c>
      <c r="J39" s="55">
        <v>15501.2</v>
      </c>
      <c r="K39" s="55">
        <v>1248</v>
      </c>
      <c r="L39" s="55">
        <v>0</v>
      </c>
      <c r="M39" s="55">
        <v>16749.2</v>
      </c>
      <c r="N39" s="55">
        <v>1190656.6499999999</v>
      </c>
      <c r="O39" s="55">
        <v>12181</v>
      </c>
      <c r="P39" s="55">
        <v>0</v>
      </c>
      <c r="Q39" s="65">
        <v>1202837.6499999999</v>
      </c>
      <c r="R39" s="47"/>
    </row>
    <row r="40" spans="4:18">
      <c r="D40" s="513" t="s">
        <v>411</v>
      </c>
      <c r="E40" s="47"/>
      <c r="F40" s="47"/>
      <c r="G40" s="47"/>
      <c r="H40" s="97"/>
      <c r="I40" s="97"/>
      <c r="J40" s="97"/>
      <c r="K40" s="97"/>
      <c r="L40" s="97"/>
      <c r="M40" s="97"/>
      <c r="N40" s="97"/>
      <c r="O40" s="97"/>
      <c r="P40" s="97"/>
      <c r="Q40" s="514" t="s">
        <v>412</v>
      </c>
    </row>
    <row r="41" spans="4:18">
      <c r="D41" s="515" t="s">
        <v>413</v>
      </c>
      <c r="Q41" s="101"/>
    </row>
    <row r="42" spans="4:18">
      <c r="D42" s="413"/>
      <c r="Q42" s="101"/>
    </row>
    <row r="43" spans="4:18" ht="15.75">
      <c r="D43" s="413"/>
      <c r="E43" s="437" t="s">
        <v>58</v>
      </c>
      <c r="Q43" s="101"/>
    </row>
    <row r="44" spans="4:18" ht="15.75">
      <c r="E44" s="437" t="s">
        <v>163</v>
      </c>
      <c r="Q44" s="101"/>
    </row>
    <row r="45" spans="4:18" ht="15.75">
      <c r="E45" s="437" t="s">
        <v>60</v>
      </c>
      <c r="Q45" s="101"/>
    </row>
    <row r="46" spans="4:18" ht="15.75">
      <c r="E46" s="437"/>
      <c r="Q46" s="101"/>
    </row>
    <row r="47" spans="4:18" ht="15.75">
      <c r="E47" s="437" t="s">
        <v>61</v>
      </c>
      <c r="Q47" s="101"/>
    </row>
    <row r="48" spans="4:18" ht="15.75">
      <c r="E48" s="437" t="s">
        <v>414</v>
      </c>
      <c r="Q48" s="101"/>
    </row>
    <row r="49" spans="4:18">
      <c r="Q49" s="101"/>
    </row>
    <row r="50" spans="4:18">
      <c r="D50" s="86"/>
      <c r="E50" s="400"/>
      <c r="F50" s="400"/>
      <c r="G50" s="400"/>
      <c r="H50" s="400"/>
      <c r="I50" s="400"/>
      <c r="J50" s="400"/>
      <c r="K50" s="400"/>
      <c r="L50" s="400"/>
      <c r="M50" s="399" t="s">
        <v>63</v>
      </c>
      <c r="N50" s="400"/>
      <c r="O50" s="399" t="s">
        <v>66</v>
      </c>
      <c r="P50" s="400"/>
      <c r="Q50" s="401" t="s">
        <v>379</v>
      </c>
      <c r="R50" s="47"/>
    </row>
    <row r="51" spans="4:18">
      <c r="D51" s="405"/>
      <c r="E51" s="34" t="s">
        <v>380</v>
      </c>
      <c r="M51" s="402" t="s">
        <v>68</v>
      </c>
      <c r="N51" s="48"/>
      <c r="O51" s="426"/>
      <c r="P51" s="505"/>
      <c r="Q51" s="408"/>
      <c r="R51" s="47"/>
    </row>
    <row r="52" spans="4:18">
      <c r="D52" s="405"/>
      <c r="E52" s="34"/>
      <c r="F52" s="34"/>
      <c r="G52" s="34"/>
      <c r="H52" s="34"/>
      <c r="I52" s="34"/>
      <c r="J52" s="34"/>
      <c r="K52" s="34"/>
      <c r="L52" s="34"/>
      <c r="M52" s="402" t="s">
        <v>73</v>
      </c>
      <c r="N52" s="103"/>
      <c r="O52" s="426"/>
      <c r="P52" s="507"/>
      <c r="Q52" s="408"/>
      <c r="R52" s="47"/>
    </row>
    <row r="53" spans="4:18">
      <c r="D53" s="86"/>
      <c r="E53" s="400"/>
      <c r="F53" s="399"/>
      <c r="G53" s="399"/>
      <c r="H53" s="399"/>
      <c r="I53" s="399"/>
      <c r="J53" s="86"/>
      <c r="K53" s="399" t="s">
        <v>383</v>
      </c>
      <c r="L53" s="400"/>
      <c r="M53" s="400"/>
      <c r="N53" s="399" t="s">
        <v>384</v>
      </c>
      <c r="O53" s="400"/>
      <c r="P53" s="400"/>
      <c r="Q53" s="516"/>
      <c r="R53" s="47"/>
    </row>
    <row r="54" spans="4:18">
      <c r="D54" s="405"/>
      <c r="F54" s="402"/>
      <c r="G54" s="402"/>
      <c r="H54" s="402"/>
      <c r="I54" s="405" t="s">
        <v>77</v>
      </c>
      <c r="J54" s="405" t="s">
        <v>385</v>
      </c>
      <c r="K54" s="86"/>
      <c r="L54" s="86" t="s">
        <v>386</v>
      </c>
      <c r="M54" s="399"/>
      <c r="N54" s="86" t="s">
        <v>385</v>
      </c>
      <c r="O54" s="86" t="s">
        <v>387</v>
      </c>
      <c r="P54" s="86" t="s">
        <v>386</v>
      </c>
      <c r="Q54" s="438"/>
      <c r="R54" s="47"/>
    </row>
    <row r="55" spans="4:18">
      <c r="D55" s="405"/>
      <c r="E55" s="413" t="s">
        <v>388</v>
      </c>
      <c r="F55" s="405" t="s">
        <v>389</v>
      </c>
      <c r="G55" s="405" t="s">
        <v>390</v>
      </c>
      <c r="H55" s="402"/>
      <c r="I55" s="405" t="s">
        <v>391</v>
      </c>
      <c r="J55" s="405" t="s">
        <v>392</v>
      </c>
      <c r="K55" s="405" t="s">
        <v>387</v>
      </c>
      <c r="L55" s="405" t="s">
        <v>385</v>
      </c>
      <c r="M55" s="402"/>
      <c r="N55" s="405" t="s">
        <v>392</v>
      </c>
      <c r="O55" s="405" t="s">
        <v>393</v>
      </c>
      <c r="P55" s="405" t="s">
        <v>385</v>
      </c>
      <c r="Q55" s="408"/>
      <c r="R55" s="47"/>
    </row>
    <row r="56" spans="4:18">
      <c r="D56" s="405"/>
      <c r="E56" s="413" t="s">
        <v>394</v>
      </c>
      <c r="F56" s="405" t="s">
        <v>14</v>
      </c>
      <c r="G56" s="405" t="s">
        <v>14</v>
      </c>
      <c r="H56" s="405" t="s">
        <v>395</v>
      </c>
      <c r="I56" s="405" t="s">
        <v>396</v>
      </c>
      <c r="J56" s="405" t="s">
        <v>239</v>
      </c>
      <c r="K56" s="405" t="s">
        <v>393</v>
      </c>
      <c r="L56" s="405" t="s">
        <v>392</v>
      </c>
      <c r="M56" s="405" t="s">
        <v>77</v>
      </c>
      <c r="N56" s="405" t="s">
        <v>239</v>
      </c>
      <c r="O56" s="405" t="s">
        <v>237</v>
      </c>
      <c r="P56" s="405" t="s">
        <v>392</v>
      </c>
      <c r="Q56" s="408" t="s">
        <v>77</v>
      </c>
      <c r="R56" s="47"/>
    </row>
    <row r="57" spans="4:18">
      <c r="D57" s="86">
        <v>1</v>
      </c>
      <c r="E57" s="517" t="s">
        <v>738</v>
      </c>
      <c r="F57" s="337">
        <v>39860</v>
      </c>
      <c r="G57" s="376"/>
      <c r="H57" s="376">
        <v>0.02</v>
      </c>
      <c r="I57" s="186">
        <v>3515.63</v>
      </c>
      <c r="J57" s="376">
        <v>42</v>
      </c>
      <c r="K57" s="376"/>
      <c r="L57" s="376"/>
      <c r="M57" s="376">
        <v>42</v>
      </c>
      <c r="N57" s="55">
        <v>3515.63</v>
      </c>
      <c r="O57" s="376"/>
      <c r="P57" s="376"/>
      <c r="Q57" s="335">
        <v>3515.63</v>
      </c>
      <c r="R57" s="47"/>
    </row>
    <row r="58" spans="4:18">
      <c r="D58" s="86"/>
      <c r="E58" s="376"/>
      <c r="F58" s="376"/>
      <c r="G58" s="376"/>
      <c r="H58" s="376"/>
      <c r="I58" s="186"/>
      <c r="J58" s="376"/>
      <c r="K58" s="376"/>
      <c r="L58" s="376"/>
      <c r="M58" s="376"/>
      <c r="N58" s="376"/>
      <c r="O58" s="376"/>
      <c r="P58" s="376"/>
      <c r="Q58" s="518"/>
      <c r="R58" s="47"/>
    </row>
    <row r="59" spans="4:18">
      <c r="D59" s="86">
        <v>2</v>
      </c>
      <c r="E59" s="517" t="s">
        <v>739</v>
      </c>
      <c r="F59" s="337">
        <v>39860</v>
      </c>
      <c r="G59" s="376"/>
      <c r="H59" s="376">
        <v>0.04</v>
      </c>
      <c r="I59" s="186">
        <v>7031.25</v>
      </c>
      <c r="J59" s="376">
        <v>83</v>
      </c>
      <c r="K59" s="376"/>
      <c r="L59" s="376"/>
      <c r="M59" s="376">
        <v>83</v>
      </c>
      <c r="N59" s="55">
        <v>7031.25</v>
      </c>
      <c r="O59" s="376"/>
      <c r="P59" s="376"/>
      <c r="Q59" s="335">
        <v>7031.25</v>
      </c>
      <c r="R59" s="47"/>
    </row>
    <row r="60" spans="4:18">
      <c r="D60" s="519"/>
      <c r="E60" s="520"/>
      <c r="F60" s="376"/>
      <c r="G60" s="376"/>
      <c r="H60" s="376"/>
      <c r="I60" s="186"/>
      <c r="J60" s="376"/>
      <c r="K60" s="376"/>
      <c r="L60" s="376"/>
      <c r="M60" s="376"/>
      <c r="N60" s="376"/>
      <c r="O60" s="376"/>
      <c r="P60" s="376"/>
      <c r="Q60" s="518"/>
      <c r="R60" s="47"/>
    </row>
    <row r="61" spans="4:18">
      <c r="D61" s="521">
        <v>3</v>
      </c>
      <c r="E61" s="522" t="s">
        <v>740</v>
      </c>
      <c r="F61" s="337">
        <v>39860</v>
      </c>
      <c r="G61" s="376"/>
      <c r="H61" s="376">
        <v>0.04</v>
      </c>
      <c r="I61" s="186">
        <v>7031.25</v>
      </c>
      <c r="J61" s="376">
        <v>83</v>
      </c>
      <c r="K61" s="376"/>
      <c r="L61" s="376"/>
      <c r="M61" s="376">
        <v>83</v>
      </c>
      <c r="N61" s="55">
        <v>7031.25</v>
      </c>
      <c r="O61" s="376"/>
      <c r="P61" s="376"/>
      <c r="Q61" s="335">
        <v>7031.25</v>
      </c>
      <c r="R61" s="47"/>
    </row>
    <row r="62" spans="4:18">
      <c r="D62" s="86"/>
      <c r="E62" s="376"/>
      <c r="F62" s="376"/>
      <c r="G62" s="376"/>
      <c r="H62" s="376"/>
      <c r="I62" s="186"/>
      <c r="J62" s="376"/>
      <c r="K62" s="376"/>
      <c r="L62" s="376"/>
      <c r="M62" s="376"/>
      <c r="N62" s="376"/>
      <c r="O62" s="376"/>
      <c r="P62" s="376"/>
      <c r="Q62" s="518"/>
      <c r="R62" s="47"/>
    </row>
    <row r="63" spans="4:18">
      <c r="D63" s="86">
        <v>4</v>
      </c>
      <c r="E63" s="517" t="s">
        <v>741</v>
      </c>
      <c r="F63" s="337">
        <v>39860</v>
      </c>
      <c r="G63" s="376"/>
      <c r="H63" s="376">
        <v>0.04</v>
      </c>
      <c r="I63" s="186">
        <v>7031.25</v>
      </c>
      <c r="J63" s="376">
        <v>83</v>
      </c>
      <c r="K63" s="376"/>
      <c r="L63" s="376"/>
      <c r="M63" s="376">
        <v>83</v>
      </c>
      <c r="N63" s="55">
        <v>7031.25</v>
      </c>
      <c r="O63" s="376"/>
      <c r="P63" s="376"/>
      <c r="Q63" s="335">
        <v>7031.25</v>
      </c>
      <c r="R63" s="47"/>
    </row>
    <row r="64" spans="4:18">
      <c r="D64" s="86"/>
      <c r="E64" s="376"/>
      <c r="F64" s="376"/>
      <c r="G64" s="376"/>
      <c r="H64" s="376"/>
      <c r="I64" s="186"/>
      <c r="J64" s="376"/>
      <c r="K64" s="376"/>
      <c r="L64" s="376"/>
      <c r="M64" s="376"/>
      <c r="N64" s="376"/>
      <c r="O64" s="376"/>
      <c r="P64" s="376"/>
      <c r="Q64" s="518"/>
      <c r="R64" s="47"/>
    </row>
    <row r="65" spans="4:18">
      <c r="D65" s="86">
        <v>5</v>
      </c>
      <c r="E65" s="517" t="s">
        <v>742</v>
      </c>
      <c r="F65" s="337">
        <v>39860</v>
      </c>
      <c r="G65" s="376"/>
      <c r="H65" s="376">
        <v>0.04</v>
      </c>
      <c r="I65" s="186">
        <v>7031.25</v>
      </c>
      <c r="J65" s="376">
        <v>83</v>
      </c>
      <c r="K65" s="376"/>
      <c r="L65" s="376"/>
      <c r="M65" s="376">
        <v>83</v>
      </c>
      <c r="N65" s="55">
        <v>7031.25</v>
      </c>
      <c r="O65" s="376"/>
      <c r="P65" s="376"/>
      <c r="Q65" s="335">
        <v>7031.25</v>
      </c>
      <c r="R65" s="47"/>
    </row>
    <row r="66" spans="4:18">
      <c r="D66" s="86"/>
      <c r="E66" s="376"/>
      <c r="F66" s="376"/>
      <c r="G66" s="376"/>
      <c r="H66" s="376"/>
      <c r="I66" s="186"/>
      <c r="J66" s="376"/>
      <c r="K66" s="376"/>
      <c r="L66" s="376"/>
      <c r="M66" s="376"/>
      <c r="N66" s="376"/>
      <c r="O66" s="376"/>
      <c r="P66" s="376"/>
      <c r="Q66" s="518"/>
      <c r="R66" s="47"/>
    </row>
    <row r="67" spans="4:18">
      <c r="D67" s="86">
        <v>6</v>
      </c>
      <c r="E67" s="376"/>
      <c r="F67" s="376"/>
      <c r="G67" s="376"/>
      <c r="H67" s="376"/>
      <c r="I67" s="186"/>
      <c r="J67" s="376"/>
      <c r="K67" s="376"/>
      <c r="L67" s="376"/>
      <c r="M67" s="376"/>
      <c r="N67" s="376"/>
      <c r="O67" s="376"/>
      <c r="P67" s="376"/>
      <c r="Q67" s="518"/>
      <c r="R67" s="47"/>
    </row>
    <row r="68" spans="4:18">
      <c r="D68" s="86"/>
      <c r="E68" s="376"/>
      <c r="F68" s="376"/>
      <c r="G68" s="376"/>
      <c r="H68" s="376"/>
      <c r="I68" s="186"/>
      <c r="J68" s="376"/>
      <c r="K68" s="376"/>
      <c r="L68" s="376"/>
      <c r="M68" s="376"/>
      <c r="N68" s="376"/>
      <c r="O68" s="376"/>
      <c r="P68" s="376"/>
      <c r="Q68" s="518"/>
      <c r="R68" s="47"/>
    </row>
    <row r="69" spans="4:18">
      <c r="D69" s="86">
        <v>7</v>
      </c>
      <c r="E69" s="376"/>
      <c r="F69" s="376"/>
      <c r="G69" s="376"/>
      <c r="H69" s="376"/>
      <c r="I69" s="186"/>
      <c r="J69" s="376"/>
      <c r="K69" s="376"/>
      <c r="L69" s="376"/>
      <c r="M69" s="376"/>
      <c r="N69" s="376"/>
      <c r="O69" s="376"/>
      <c r="P69" s="376"/>
      <c r="Q69" s="518"/>
      <c r="R69" s="47"/>
    </row>
    <row r="70" spans="4:18">
      <c r="D70" s="86"/>
      <c r="E70" s="376"/>
      <c r="F70" s="376"/>
      <c r="G70" s="376"/>
      <c r="H70" s="376"/>
      <c r="I70" s="186"/>
      <c r="J70" s="376"/>
      <c r="K70" s="376"/>
      <c r="L70" s="376"/>
      <c r="M70" s="376"/>
      <c r="N70" s="376"/>
      <c r="O70" s="376"/>
      <c r="P70" s="376"/>
      <c r="Q70" s="518"/>
      <c r="R70" s="47"/>
    </row>
    <row r="71" spans="4:18">
      <c r="D71" s="86">
        <v>8</v>
      </c>
      <c r="E71" s="376"/>
      <c r="F71" s="376"/>
      <c r="G71" s="376"/>
      <c r="H71" s="376"/>
      <c r="I71" s="186"/>
      <c r="J71" s="376"/>
      <c r="K71" s="376"/>
      <c r="L71" s="376"/>
      <c r="M71" s="376"/>
      <c r="N71" s="376"/>
      <c r="O71" s="376"/>
      <c r="P71" s="376"/>
      <c r="Q71" s="518"/>
      <c r="R71" s="47"/>
    </row>
    <row r="72" spans="4:18">
      <c r="D72" s="86"/>
      <c r="E72" s="376"/>
      <c r="F72" s="376"/>
      <c r="G72" s="376"/>
      <c r="H72" s="376"/>
      <c r="I72" s="186"/>
      <c r="J72" s="376"/>
      <c r="K72" s="376"/>
      <c r="L72" s="376"/>
      <c r="M72" s="376"/>
      <c r="N72" s="376"/>
      <c r="O72" s="376"/>
      <c r="P72" s="376"/>
      <c r="Q72" s="518"/>
      <c r="R72" s="47"/>
    </row>
    <row r="73" spans="4:18">
      <c r="D73" s="86">
        <v>9</v>
      </c>
      <c r="E73" s="376"/>
      <c r="F73" s="376"/>
      <c r="G73" s="376"/>
      <c r="H73" s="376"/>
      <c r="I73" s="186"/>
      <c r="J73" s="376"/>
      <c r="K73" s="376"/>
      <c r="L73" s="376"/>
      <c r="M73" s="376"/>
      <c r="N73" s="376"/>
      <c r="O73" s="376"/>
      <c r="P73" s="376"/>
      <c r="Q73" s="518"/>
      <c r="R73" s="47"/>
    </row>
    <row r="74" spans="4:18">
      <c r="D74" s="86"/>
      <c r="E74" s="376"/>
      <c r="F74" s="376"/>
      <c r="G74" s="376"/>
      <c r="H74" s="376"/>
      <c r="I74" s="186"/>
      <c r="J74" s="376"/>
      <c r="K74" s="376"/>
      <c r="L74" s="376"/>
      <c r="M74" s="376"/>
      <c r="N74" s="376"/>
      <c r="O74" s="376"/>
      <c r="P74" s="376"/>
      <c r="Q74" s="518"/>
      <c r="R74" s="47"/>
    </row>
    <row r="75" spans="4:18">
      <c r="D75" s="86">
        <v>10</v>
      </c>
      <c r="E75" s="376"/>
      <c r="F75" s="376"/>
      <c r="G75" s="376"/>
      <c r="H75" s="376"/>
      <c r="I75" s="186"/>
      <c r="J75" s="376"/>
      <c r="K75" s="376"/>
      <c r="L75" s="376"/>
      <c r="M75" s="376"/>
      <c r="N75" s="376"/>
      <c r="O75" s="376"/>
      <c r="P75" s="376"/>
      <c r="Q75" s="518"/>
      <c r="R75" s="47"/>
    </row>
    <row r="76" spans="4:18">
      <c r="D76" s="86"/>
      <c r="E76" s="376"/>
      <c r="F76" s="376"/>
      <c r="G76" s="376"/>
      <c r="H76" s="376"/>
      <c r="I76" s="186"/>
      <c r="J76" s="376"/>
      <c r="K76" s="376"/>
      <c r="L76" s="376"/>
      <c r="M76" s="376"/>
      <c r="N76" s="376"/>
      <c r="O76" s="376"/>
      <c r="P76" s="376"/>
      <c r="Q76" s="518"/>
      <c r="R76" s="47"/>
    </row>
    <row r="77" spans="4:18">
      <c r="D77" s="86">
        <v>11</v>
      </c>
      <c r="E77" s="376"/>
      <c r="F77" s="376"/>
      <c r="G77" s="376"/>
      <c r="H77" s="376"/>
      <c r="I77" s="186"/>
      <c r="J77" s="376"/>
      <c r="K77" s="376"/>
      <c r="L77" s="376"/>
      <c r="M77" s="376"/>
      <c r="N77" s="376"/>
      <c r="O77" s="376"/>
      <c r="P77" s="376"/>
      <c r="Q77" s="518"/>
      <c r="R77" s="47"/>
    </row>
    <row r="78" spans="4:18">
      <c r="D78" s="86"/>
      <c r="E78" s="376"/>
      <c r="F78" s="376"/>
      <c r="G78" s="376"/>
      <c r="H78" s="376"/>
      <c r="I78" s="186"/>
      <c r="J78" s="376"/>
      <c r="K78" s="376"/>
      <c r="L78" s="376"/>
      <c r="M78" s="376"/>
      <c r="N78" s="376"/>
      <c r="O78" s="376"/>
      <c r="P78" s="376"/>
      <c r="Q78" s="518"/>
      <c r="R78" s="47"/>
    </row>
    <row r="79" spans="4:18">
      <c r="D79" s="86">
        <v>12</v>
      </c>
      <c r="E79" s="376"/>
      <c r="F79" s="376"/>
      <c r="G79" s="376"/>
      <c r="H79" s="376"/>
      <c r="I79" s="186"/>
      <c r="J79" s="376"/>
      <c r="K79" s="376"/>
      <c r="L79" s="376"/>
      <c r="M79" s="376"/>
      <c r="N79" s="376"/>
      <c r="O79" s="376"/>
      <c r="P79" s="376"/>
      <c r="Q79" s="518"/>
      <c r="R79" s="47"/>
    </row>
    <row r="80" spans="4:18">
      <c r="D80" s="86"/>
      <c r="E80" s="376"/>
      <c r="F80" s="376"/>
      <c r="G80" s="376"/>
      <c r="H80" s="376"/>
      <c r="I80" s="186"/>
      <c r="J80" s="376"/>
      <c r="K80" s="376"/>
      <c r="L80" s="376"/>
      <c r="M80" s="376"/>
      <c r="N80" s="376"/>
      <c r="O80" s="376"/>
      <c r="P80" s="376"/>
      <c r="Q80" s="518"/>
      <c r="R80" s="47"/>
    </row>
    <row r="81" spans="4:18">
      <c r="D81" s="86">
        <v>13</v>
      </c>
      <c r="E81" s="376"/>
      <c r="F81" s="376"/>
      <c r="G81" s="376"/>
      <c r="H81" s="376"/>
      <c r="I81" s="186"/>
      <c r="J81" s="376"/>
      <c r="K81" s="376"/>
      <c r="L81" s="376"/>
      <c r="M81" s="376"/>
      <c r="N81" s="376"/>
      <c r="O81" s="376"/>
      <c r="P81" s="376"/>
      <c r="Q81" s="518"/>
      <c r="R81" s="47"/>
    </row>
    <row r="82" spans="4:18">
      <c r="D82" s="86"/>
      <c r="E82" s="376"/>
      <c r="F82" s="376"/>
      <c r="G82" s="376"/>
      <c r="H82" s="376"/>
      <c r="I82" s="186"/>
      <c r="J82" s="376"/>
      <c r="K82" s="376"/>
      <c r="L82" s="376"/>
      <c r="M82" s="376"/>
      <c r="N82" s="376"/>
      <c r="O82" s="376"/>
      <c r="P82" s="376"/>
      <c r="Q82" s="518"/>
      <c r="R82" s="47"/>
    </row>
    <row r="83" spans="4:18">
      <c r="D83" s="86">
        <v>14</v>
      </c>
      <c r="E83" s="376"/>
      <c r="F83" s="376"/>
      <c r="G83" s="376"/>
      <c r="H83" s="376"/>
      <c r="I83" s="186"/>
      <c r="J83" s="376"/>
      <c r="K83" s="376"/>
      <c r="L83" s="376"/>
      <c r="M83" s="376"/>
      <c r="N83" s="376"/>
      <c r="O83" s="376"/>
      <c r="P83" s="376"/>
      <c r="Q83" s="518"/>
      <c r="R83" s="47"/>
    </row>
    <row r="84" spans="4:18">
      <c r="D84" s="86"/>
      <c r="E84" s="376"/>
      <c r="F84" s="376"/>
      <c r="G84" s="376"/>
      <c r="H84" s="376"/>
      <c r="I84" s="186"/>
      <c r="J84" s="376"/>
      <c r="K84" s="376"/>
      <c r="L84" s="376"/>
      <c r="M84" s="376"/>
      <c r="N84" s="376"/>
      <c r="O84" s="376"/>
      <c r="P84" s="376"/>
      <c r="Q84" s="518"/>
      <c r="R84" s="47"/>
    </row>
    <row r="85" spans="4:18">
      <c r="D85" s="86">
        <v>15</v>
      </c>
      <c r="E85" s="376"/>
      <c r="F85" s="376"/>
      <c r="G85" s="376"/>
      <c r="H85" s="376"/>
      <c r="I85" s="186"/>
      <c r="J85" s="376"/>
      <c r="K85" s="376"/>
      <c r="L85" s="376"/>
      <c r="M85" s="376"/>
      <c r="N85" s="376"/>
      <c r="O85" s="376"/>
      <c r="P85" s="376"/>
      <c r="Q85" s="518"/>
      <c r="R85" s="47"/>
    </row>
    <row r="86" spans="4:18">
      <c r="D86" s="86"/>
      <c r="E86" s="376"/>
      <c r="F86" s="376"/>
      <c r="G86" s="376"/>
      <c r="H86" s="376"/>
      <c r="I86" s="186"/>
      <c r="J86" s="376"/>
      <c r="K86" s="376"/>
      <c r="L86" s="376"/>
      <c r="M86" s="376"/>
      <c r="N86" s="376"/>
      <c r="O86" s="376"/>
      <c r="P86" s="376"/>
      <c r="Q86" s="518"/>
      <c r="R86" s="47"/>
    </row>
    <row r="87" spans="4:18">
      <c r="D87" s="86"/>
      <c r="E87" s="376"/>
      <c r="F87" s="376"/>
      <c r="G87" s="376"/>
      <c r="H87" s="376"/>
      <c r="I87" s="186"/>
      <c r="J87" s="376"/>
      <c r="K87" s="376"/>
      <c r="L87" s="376"/>
      <c r="M87" s="376"/>
      <c r="N87" s="376"/>
      <c r="O87" s="376"/>
      <c r="P87" s="376"/>
      <c r="Q87" s="518"/>
      <c r="R87" s="47"/>
    </row>
    <row r="88" spans="4:18" ht="15.75">
      <c r="D88" s="86"/>
      <c r="E88" s="523" t="s">
        <v>77</v>
      </c>
      <c r="F88" s="376"/>
      <c r="G88" s="376"/>
      <c r="H88" s="336">
        <v>8.2324999999999928</v>
      </c>
      <c r="I88" s="186">
        <v>1234478.28</v>
      </c>
      <c r="J88" s="186">
        <v>15875.2</v>
      </c>
      <c r="K88" s="186">
        <v>1248</v>
      </c>
      <c r="L88" s="186">
        <v>0</v>
      </c>
      <c r="M88" s="186">
        <v>17123.2</v>
      </c>
      <c r="N88" s="186">
        <v>1222297.28</v>
      </c>
      <c r="O88" s="186">
        <v>12181</v>
      </c>
      <c r="P88" s="186">
        <v>0</v>
      </c>
      <c r="Q88" s="385">
        <v>1234478.28</v>
      </c>
      <c r="R88" s="47"/>
    </row>
    <row r="89" spans="4:18">
      <c r="D89" s="513" t="s">
        <v>411</v>
      </c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80" t="s">
        <v>412</v>
      </c>
    </row>
    <row r="90" spans="4:18">
      <c r="D90" s="515" t="s">
        <v>413</v>
      </c>
      <c r="Q90" s="101"/>
    </row>
    <row r="91" spans="4:18">
      <c r="Q91" s="101"/>
    </row>
    <row r="92" spans="4:18" ht="15.75">
      <c r="E92" s="437" t="s">
        <v>58</v>
      </c>
    </row>
    <row r="93" spans="4:18" ht="15.75">
      <c r="E93" s="437" t="s">
        <v>163</v>
      </c>
    </row>
    <row r="94" spans="4:18" ht="15.75">
      <c r="E94" s="437" t="s">
        <v>60</v>
      </c>
    </row>
    <row r="95" spans="4:18" ht="15.75">
      <c r="E95" s="437"/>
    </row>
    <row r="96" spans="4:18" ht="15.75">
      <c r="E96" s="437" t="s">
        <v>61</v>
      </c>
    </row>
    <row r="97" spans="4:18" ht="15.75">
      <c r="E97" s="437" t="s">
        <v>415</v>
      </c>
    </row>
    <row r="100" spans="4:18">
      <c r="D100" s="86"/>
      <c r="E100" s="400"/>
      <c r="F100" s="400"/>
      <c r="G100" s="400"/>
      <c r="H100" s="400"/>
      <c r="I100" s="400"/>
      <c r="J100" s="400"/>
      <c r="K100" s="400"/>
      <c r="L100" s="400"/>
      <c r="M100" s="399" t="s">
        <v>63</v>
      </c>
      <c r="N100" s="400"/>
      <c r="O100" s="399" t="s">
        <v>66</v>
      </c>
      <c r="P100" s="400"/>
      <c r="Q100" s="401" t="s">
        <v>379</v>
      </c>
      <c r="R100" s="47"/>
    </row>
    <row r="101" spans="4:18">
      <c r="D101" s="405"/>
      <c r="E101" s="34" t="s">
        <v>380</v>
      </c>
      <c r="M101" s="402" t="s">
        <v>68</v>
      </c>
      <c r="N101" s="48"/>
      <c r="O101" s="426"/>
      <c r="P101" s="505"/>
      <c r="Q101" s="408"/>
      <c r="R101" s="47"/>
    </row>
    <row r="102" spans="4:18">
      <c r="D102" s="405"/>
      <c r="E102" s="34"/>
      <c r="F102" s="34"/>
      <c r="G102" s="34"/>
      <c r="H102" s="34"/>
      <c r="I102" s="34"/>
      <c r="J102" s="34"/>
      <c r="K102" s="34"/>
      <c r="L102" s="34"/>
      <c r="M102" s="402" t="s">
        <v>73</v>
      </c>
      <c r="N102" s="103"/>
      <c r="O102" s="426"/>
      <c r="P102" s="507"/>
      <c r="Q102" s="408"/>
      <c r="R102" s="47"/>
    </row>
    <row r="103" spans="4:18">
      <c r="D103" s="86"/>
      <c r="E103" s="400"/>
      <c r="F103" s="399"/>
      <c r="G103" s="399"/>
      <c r="H103" s="399"/>
      <c r="I103" s="399"/>
      <c r="J103" s="86"/>
      <c r="K103" s="399" t="s">
        <v>383</v>
      </c>
      <c r="L103" s="400"/>
      <c r="M103" s="400"/>
      <c r="N103" s="399" t="s">
        <v>384</v>
      </c>
      <c r="O103" s="400"/>
      <c r="P103" s="400"/>
      <c r="Q103" s="516"/>
      <c r="R103" s="47"/>
    </row>
    <row r="104" spans="4:18">
      <c r="D104" s="405"/>
      <c r="F104" s="402"/>
      <c r="G104" s="402"/>
      <c r="H104" s="402"/>
      <c r="I104" s="405" t="s">
        <v>77</v>
      </c>
      <c r="J104" s="405" t="s">
        <v>385</v>
      </c>
      <c r="K104" s="86"/>
      <c r="L104" s="86" t="s">
        <v>386</v>
      </c>
      <c r="M104" s="399"/>
      <c r="N104" s="86" t="s">
        <v>385</v>
      </c>
      <c r="O104" s="86" t="s">
        <v>387</v>
      </c>
      <c r="P104" s="86" t="s">
        <v>386</v>
      </c>
      <c r="Q104" s="438"/>
      <c r="R104" s="47"/>
    </row>
    <row r="105" spans="4:18">
      <c r="D105" s="405"/>
      <c r="E105" s="413" t="s">
        <v>388</v>
      </c>
      <c r="F105" s="405" t="s">
        <v>389</v>
      </c>
      <c r="G105" s="405" t="s">
        <v>390</v>
      </c>
      <c r="H105" s="402"/>
      <c r="I105" s="405" t="s">
        <v>391</v>
      </c>
      <c r="J105" s="405" t="s">
        <v>392</v>
      </c>
      <c r="K105" s="405" t="s">
        <v>387</v>
      </c>
      <c r="L105" s="405" t="s">
        <v>385</v>
      </c>
      <c r="M105" s="402"/>
      <c r="N105" s="405" t="s">
        <v>392</v>
      </c>
      <c r="O105" s="405" t="s">
        <v>393</v>
      </c>
      <c r="P105" s="405" t="s">
        <v>385</v>
      </c>
      <c r="Q105" s="408"/>
      <c r="R105" s="47"/>
    </row>
    <row r="106" spans="4:18">
      <c r="D106" s="405"/>
      <c r="E106" s="413" t="s">
        <v>394</v>
      </c>
      <c r="F106" s="405" t="s">
        <v>14</v>
      </c>
      <c r="G106" s="405" t="s">
        <v>14</v>
      </c>
      <c r="H106" s="405" t="s">
        <v>395</v>
      </c>
      <c r="I106" s="405" t="s">
        <v>396</v>
      </c>
      <c r="J106" s="405" t="s">
        <v>239</v>
      </c>
      <c r="K106" s="405" t="s">
        <v>393</v>
      </c>
      <c r="L106" s="405" t="s">
        <v>392</v>
      </c>
      <c r="M106" s="405" t="s">
        <v>77</v>
      </c>
      <c r="N106" s="405" t="s">
        <v>239</v>
      </c>
      <c r="O106" s="405" t="s">
        <v>237</v>
      </c>
      <c r="P106" s="405" t="s">
        <v>392</v>
      </c>
      <c r="Q106" s="408" t="s">
        <v>77</v>
      </c>
      <c r="R106" s="47"/>
    </row>
    <row r="107" spans="4:18">
      <c r="D107" s="86">
        <v>1</v>
      </c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  <c r="Q107" s="518"/>
      <c r="R107" s="47"/>
    </row>
    <row r="108" spans="4:18">
      <c r="D108" s="86"/>
      <c r="E108" s="376"/>
      <c r="F108" s="376"/>
      <c r="G108" s="376"/>
      <c r="H108" s="376"/>
      <c r="I108" s="376"/>
      <c r="J108" s="376"/>
      <c r="K108" s="376"/>
      <c r="L108" s="376"/>
      <c r="M108" s="376"/>
      <c r="N108" s="376"/>
      <c r="O108" s="376"/>
      <c r="P108" s="376"/>
      <c r="Q108" s="518"/>
      <c r="R108" s="47"/>
    </row>
    <row r="109" spans="4:18">
      <c r="D109" s="86">
        <v>2</v>
      </c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  <c r="Q109" s="518"/>
      <c r="R109" s="47"/>
    </row>
    <row r="110" spans="4:18">
      <c r="D110" s="8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518"/>
      <c r="R110" s="47"/>
    </row>
    <row r="111" spans="4:18">
      <c r="D111" s="86">
        <v>3</v>
      </c>
      <c r="E111" s="376"/>
      <c r="F111" s="376"/>
      <c r="G111" s="376"/>
      <c r="H111" s="376"/>
      <c r="I111" s="376"/>
      <c r="J111" s="376"/>
      <c r="K111" s="376"/>
      <c r="L111" s="376"/>
      <c r="M111" s="376"/>
      <c r="N111" s="376"/>
      <c r="O111" s="376"/>
      <c r="P111" s="376"/>
      <c r="Q111" s="518"/>
      <c r="R111" s="47"/>
    </row>
    <row r="112" spans="4:18">
      <c r="D112" s="86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6"/>
      <c r="P112" s="376"/>
      <c r="Q112" s="518"/>
      <c r="R112" s="47"/>
    </row>
    <row r="113" spans="4:18">
      <c r="D113" s="86">
        <v>4</v>
      </c>
      <c r="E113" s="376"/>
      <c r="F113" s="376"/>
      <c r="G113" s="376"/>
      <c r="H113" s="376"/>
      <c r="I113" s="376"/>
      <c r="J113" s="376"/>
      <c r="K113" s="376"/>
      <c r="L113" s="376"/>
      <c r="M113" s="376"/>
      <c r="N113" s="376"/>
      <c r="O113" s="376"/>
      <c r="P113" s="376"/>
      <c r="Q113" s="518"/>
      <c r="R113" s="47"/>
    </row>
    <row r="114" spans="4:18">
      <c r="D114" s="86"/>
      <c r="E114" s="376"/>
      <c r="F114" s="376"/>
      <c r="G114" s="376"/>
      <c r="H114" s="376"/>
      <c r="I114" s="376"/>
      <c r="J114" s="376"/>
      <c r="K114" s="376"/>
      <c r="L114" s="376"/>
      <c r="M114" s="376"/>
      <c r="N114" s="376"/>
      <c r="O114" s="376"/>
      <c r="P114" s="376"/>
      <c r="Q114" s="518"/>
      <c r="R114" s="47"/>
    </row>
    <row r="115" spans="4:18">
      <c r="D115" s="86">
        <v>5</v>
      </c>
      <c r="E115" s="376"/>
      <c r="F115" s="376"/>
      <c r="G115" s="376"/>
      <c r="H115" s="376"/>
      <c r="I115" s="376"/>
      <c r="J115" s="376"/>
      <c r="K115" s="376"/>
      <c r="L115" s="376"/>
      <c r="M115" s="376"/>
      <c r="N115" s="376"/>
      <c r="O115" s="376"/>
      <c r="P115" s="376"/>
      <c r="Q115" s="518"/>
      <c r="R115" s="47"/>
    </row>
    <row r="116" spans="4:18">
      <c r="D116" s="86"/>
      <c r="E116" s="376"/>
      <c r="F116" s="376"/>
      <c r="G116" s="376"/>
      <c r="H116" s="376"/>
      <c r="I116" s="376"/>
      <c r="J116" s="376"/>
      <c r="K116" s="376"/>
      <c r="L116" s="376"/>
      <c r="M116" s="376"/>
      <c r="N116" s="376"/>
      <c r="O116" s="376"/>
      <c r="P116" s="376"/>
      <c r="Q116" s="518"/>
      <c r="R116" s="47"/>
    </row>
    <row r="117" spans="4:18">
      <c r="D117" s="86">
        <v>6</v>
      </c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518"/>
      <c r="R117" s="47"/>
    </row>
    <row r="118" spans="4:18">
      <c r="D118" s="8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376"/>
      <c r="Q118" s="518"/>
      <c r="R118" s="47"/>
    </row>
    <row r="119" spans="4:18">
      <c r="D119" s="86">
        <v>7</v>
      </c>
      <c r="E119" s="376"/>
      <c r="F119" s="376"/>
      <c r="G119" s="376"/>
      <c r="H119" s="376"/>
      <c r="I119" s="376"/>
      <c r="J119" s="376"/>
      <c r="K119" s="376"/>
      <c r="L119" s="376"/>
      <c r="M119" s="376"/>
      <c r="N119" s="376"/>
      <c r="O119" s="376"/>
      <c r="P119" s="376"/>
      <c r="Q119" s="518"/>
      <c r="R119" s="47"/>
    </row>
    <row r="120" spans="4:18">
      <c r="D120" s="86"/>
      <c r="E120" s="376"/>
      <c r="F120" s="376"/>
      <c r="G120" s="376"/>
      <c r="H120" s="376"/>
      <c r="I120" s="376"/>
      <c r="J120" s="376"/>
      <c r="K120" s="376"/>
      <c r="L120" s="376"/>
      <c r="M120" s="376"/>
      <c r="N120" s="376"/>
      <c r="O120" s="376"/>
      <c r="P120" s="376"/>
      <c r="Q120" s="518"/>
      <c r="R120" s="47"/>
    </row>
    <row r="121" spans="4:18">
      <c r="D121" s="86">
        <v>8</v>
      </c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518"/>
      <c r="R121" s="47"/>
    </row>
    <row r="122" spans="4:18">
      <c r="D122" s="86"/>
      <c r="E122" s="376"/>
      <c r="F122" s="376"/>
      <c r="G122" s="376"/>
      <c r="H122" s="376"/>
      <c r="I122" s="376"/>
      <c r="J122" s="376"/>
      <c r="K122" s="376"/>
      <c r="L122" s="376"/>
      <c r="M122" s="376"/>
      <c r="N122" s="376"/>
      <c r="O122" s="376"/>
      <c r="P122" s="376"/>
      <c r="Q122" s="518"/>
      <c r="R122" s="47"/>
    </row>
    <row r="123" spans="4:18">
      <c r="D123" s="86">
        <v>9</v>
      </c>
      <c r="E123" s="376"/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518"/>
      <c r="R123" s="47"/>
    </row>
    <row r="124" spans="4:18">
      <c r="D124" s="86"/>
      <c r="E124" s="376"/>
      <c r="F124" s="376"/>
      <c r="G124" s="376"/>
      <c r="H124" s="376"/>
      <c r="I124" s="376"/>
      <c r="J124" s="376"/>
      <c r="K124" s="376"/>
      <c r="L124" s="376"/>
      <c r="M124" s="376"/>
      <c r="N124" s="376"/>
      <c r="O124" s="376"/>
      <c r="P124" s="376"/>
      <c r="Q124" s="518"/>
      <c r="R124" s="47"/>
    </row>
    <row r="125" spans="4:18">
      <c r="D125" s="86">
        <v>10</v>
      </c>
      <c r="E125" s="376"/>
      <c r="F125" s="376"/>
      <c r="G125" s="376"/>
      <c r="H125" s="376"/>
      <c r="I125" s="376"/>
      <c r="J125" s="376"/>
      <c r="K125" s="376"/>
      <c r="L125" s="376"/>
      <c r="M125" s="376"/>
      <c r="N125" s="376"/>
      <c r="O125" s="376"/>
      <c r="P125" s="376"/>
      <c r="Q125" s="518"/>
      <c r="R125" s="47"/>
    </row>
    <row r="126" spans="4:18">
      <c r="D126" s="8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  <c r="Q126" s="518"/>
      <c r="R126" s="47"/>
    </row>
    <row r="127" spans="4:18">
      <c r="D127" s="86">
        <v>11</v>
      </c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376"/>
      <c r="P127" s="376"/>
      <c r="Q127" s="518"/>
      <c r="R127" s="47"/>
    </row>
    <row r="128" spans="4:18">
      <c r="D128" s="86"/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376"/>
      <c r="P128" s="376"/>
      <c r="Q128" s="518"/>
      <c r="R128" s="47"/>
    </row>
    <row r="129" spans="4:18">
      <c r="D129" s="86">
        <v>12</v>
      </c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376"/>
      <c r="P129" s="376"/>
      <c r="Q129" s="518"/>
      <c r="R129" s="47"/>
    </row>
    <row r="130" spans="4:18">
      <c r="D130" s="86"/>
      <c r="E130" s="376"/>
      <c r="F130" s="376"/>
      <c r="G130" s="376"/>
      <c r="H130" s="376"/>
      <c r="I130" s="376"/>
      <c r="J130" s="376"/>
      <c r="K130" s="376"/>
      <c r="L130" s="376"/>
      <c r="M130" s="376"/>
      <c r="N130" s="376"/>
      <c r="O130" s="376"/>
      <c r="P130" s="376"/>
      <c r="Q130" s="518"/>
      <c r="R130" s="47"/>
    </row>
    <row r="131" spans="4:18">
      <c r="D131" s="86">
        <v>13</v>
      </c>
      <c r="E131" s="376"/>
      <c r="F131" s="376"/>
      <c r="G131" s="376"/>
      <c r="H131" s="376"/>
      <c r="I131" s="376"/>
      <c r="J131" s="376"/>
      <c r="K131" s="376"/>
      <c r="L131" s="376"/>
      <c r="M131" s="376"/>
      <c r="N131" s="376"/>
      <c r="O131" s="376"/>
      <c r="P131" s="376"/>
      <c r="Q131" s="518"/>
      <c r="R131" s="47"/>
    </row>
    <row r="132" spans="4:18">
      <c r="D132" s="86"/>
      <c r="E132" s="376"/>
      <c r="F132" s="376"/>
      <c r="G132" s="376"/>
      <c r="H132" s="376"/>
      <c r="I132" s="376"/>
      <c r="J132" s="376"/>
      <c r="K132" s="376"/>
      <c r="L132" s="376"/>
      <c r="M132" s="376"/>
      <c r="N132" s="376"/>
      <c r="O132" s="376"/>
      <c r="P132" s="376"/>
      <c r="Q132" s="518"/>
      <c r="R132" s="47"/>
    </row>
    <row r="133" spans="4:18">
      <c r="D133" s="86">
        <v>14</v>
      </c>
      <c r="E133" s="376"/>
      <c r="F133" s="376"/>
      <c r="G133" s="376"/>
      <c r="H133" s="376"/>
      <c r="I133" s="376"/>
      <c r="J133" s="376"/>
      <c r="K133" s="376"/>
      <c r="L133" s="376"/>
      <c r="M133" s="376"/>
      <c r="N133" s="376"/>
      <c r="O133" s="376"/>
      <c r="P133" s="376"/>
      <c r="Q133" s="518"/>
      <c r="R133" s="47"/>
    </row>
    <row r="134" spans="4:18">
      <c r="D134" s="86"/>
      <c r="E134" s="376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6"/>
      <c r="Q134" s="518"/>
      <c r="R134" s="47"/>
    </row>
    <row r="135" spans="4:18">
      <c r="D135" s="86">
        <v>15</v>
      </c>
      <c r="E135" s="376"/>
      <c r="F135" s="376"/>
      <c r="G135" s="376"/>
      <c r="H135" s="376"/>
      <c r="I135" s="376"/>
      <c r="J135" s="376"/>
      <c r="K135" s="376"/>
      <c r="L135" s="376"/>
      <c r="M135" s="376"/>
      <c r="N135" s="376"/>
      <c r="O135" s="376"/>
      <c r="P135" s="376"/>
      <c r="Q135" s="518"/>
      <c r="R135" s="47"/>
    </row>
    <row r="136" spans="4:18">
      <c r="D136" s="86"/>
      <c r="E136" s="376"/>
      <c r="F136" s="376"/>
      <c r="G136" s="376"/>
      <c r="H136" s="376"/>
      <c r="I136" s="376"/>
      <c r="J136" s="376"/>
      <c r="K136" s="376"/>
      <c r="L136" s="376"/>
      <c r="M136" s="376"/>
      <c r="N136" s="376"/>
      <c r="O136" s="376"/>
      <c r="P136" s="376"/>
      <c r="Q136" s="518"/>
      <c r="R136" s="47"/>
    </row>
    <row r="137" spans="4:18">
      <c r="D137" s="86"/>
      <c r="E137" s="376"/>
      <c r="F137" s="376"/>
      <c r="G137" s="376"/>
      <c r="H137" s="376"/>
      <c r="I137" s="376"/>
      <c r="J137" s="376"/>
      <c r="K137" s="376"/>
      <c r="L137" s="376"/>
      <c r="M137" s="376"/>
      <c r="N137" s="376"/>
      <c r="O137" s="376"/>
      <c r="P137" s="376"/>
      <c r="Q137" s="518"/>
      <c r="R137" s="47"/>
    </row>
    <row r="138" spans="4:18" ht="15.75">
      <c r="D138" s="86"/>
      <c r="E138" s="523" t="s">
        <v>77</v>
      </c>
      <c r="F138" s="376"/>
      <c r="G138" s="376"/>
      <c r="H138" s="376"/>
      <c r="I138" s="376"/>
      <c r="J138" s="376"/>
      <c r="K138" s="376"/>
      <c r="L138" s="376"/>
      <c r="M138" s="376"/>
      <c r="N138" s="376"/>
      <c r="O138" s="376"/>
      <c r="P138" s="376"/>
      <c r="Q138" s="518"/>
      <c r="R138" s="47"/>
    </row>
    <row r="139" spans="4:18">
      <c r="D139" s="513" t="s">
        <v>411</v>
      </c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502" t="s">
        <v>412</v>
      </c>
    </row>
    <row r="140" spans="4:18">
      <c r="D140" s="515" t="s">
        <v>413</v>
      </c>
    </row>
    <row r="142" spans="4:18" ht="15.75">
      <c r="E142" s="437" t="s">
        <v>58</v>
      </c>
    </row>
    <row r="143" spans="4:18" ht="15.75">
      <c r="E143" s="437" t="s">
        <v>163</v>
      </c>
    </row>
    <row r="144" spans="4:18" ht="15.75">
      <c r="E144" s="437" t="s">
        <v>60</v>
      </c>
    </row>
    <row r="145" spans="4:18" ht="15.75">
      <c r="E145" s="437"/>
    </row>
    <row r="146" spans="4:18" ht="15.75">
      <c r="E146" s="437" t="s">
        <v>61</v>
      </c>
    </row>
    <row r="147" spans="4:18" ht="15.75">
      <c r="E147" s="437" t="s">
        <v>416</v>
      </c>
    </row>
    <row r="150" spans="4:18">
      <c r="D150" s="86"/>
      <c r="E150" s="400"/>
      <c r="F150" s="400"/>
      <c r="G150" s="400"/>
      <c r="H150" s="400"/>
      <c r="I150" s="400"/>
      <c r="J150" s="400"/>
      <c r="K150" s="400"/>
      <c r="L150" s="400"/>
      <c r="M150" s="399" t="s">
        <v>63</v>
      </c>
      <c r="N150" s="400"/>
      <c r="O150" s="399" t="s">
        <v>66</v>
      </c>
      <c r="P150" s="400"/>
      <c r="Q150" s="401" t="s">
        <v>379</v>
      </c>
      <c r="R150" s="47"/>
    </row>
    <row r="151" spans="4:18">
      <c r="D151" s="405"/>
      <c r="E151" s="34" t="s">
        <v>380</v>
      </c>
      <c r="M151" s="402" t="s">
        <v>68</v>
      </c>
      <c r="N151" s="48"/>
      <c r="O151" s="426"/>
      <c r="P151" s="505"/>
      <c r="Q151" s="408"/>
      <c r="R151" s="47"/>
    </row>
    <row r="152" spans="4:18">
      <c r="D152" s="405"/>
      <c r="E152" s="34"/>
      <c r="F152" s="34"/>
      <c r="G152" s="34"/>
      <c r="H152" s="34"/>
      <c r="I152" s="34"/>
      <c r="J152" s="34"/>
      <c r="K152" s="34"/>
      <c r="L152" s="34"/>
      <c r="M152" s="402" t="s">
        <v>73</v>
      </c>
      <c r="N152" s="103"/>
      <c r="O152" s="426"/>
      <c r="P152" s="507"/>
      <c r="Q152" s="408"/>
      <c r="R152" s="47"/>
    </row>
    <row r="153" spans="4:18">
      <c r="D153" s="86"/>
      <c r="E153" s="400"/>
      <c r="F153" s="399"/>
      <c r="G153" s="399"/>
      <c r="H153" s="399"/>
      <c r="I153" s="399"/>
      <c r="J153" s="86"/>
      <c r="K153" s="399" t="s">
        <v>383</v>
      </c>
      <c r="L153" s="400"/>
      <c r="M153" s="400"/>
      <c r="N153" s="399" t="s">
        <v>384</v>
      </c>
      <c r="O153" s="400"/>
      <c r="P153" s="400"/>
      <c r="Q153" s="516"/>
      <c r="R153" s="47"/>
    </row>
    <row r="154" spans="4:18">
      <c r="D154" s="405"/>
      <c r="F154" s="402"/>
      <c r="G154" s="402"/>
      <c r="H154" s="402"/>
      <c r="I154" s="405" t="s">
        <v>77</v>
      </c>
      <c r="J154" s="405" t="s">
        <v>385</v>
      </c>
      <c r="K154" s="86"/>
      <c r="L154" s="86" t="s">
        <v>386</v>
      </c>
      <c r="M154" s="399"/>
      <c r="N154" s="86" t="s">
        <v>385</v>
      </c>
      <c r="O154" s="86" t="s">
        <v>387</v>
      </c>
      <c r="P154" s="86" t="s">
        <v>386</v>
      </c>
      <c r="Q154" s="438"/>
      <c r="R154" s="47"/>
    </row>
    <row r="155" spans="4:18">
      <c r="D155" s="405"/>
      <c r="E155" s="413" t="s">
        <v>388</v>
      </c>
      <c r="F155" s="405" t="s">
        <v>389</v>
      </c>
      <c r="G155" s="405" t="s">
        <v>390</v>
      </c>
      <c r="H155" s="402"/>
      <c r="I155" s="405" t="s">
        <v>391</v>
      </c>
      <c r="J155" s="405" t="s">
        <v>392</v>
      </c>
      <c r="K155" s="405" t="s">
        <v>387</v>
      </c>
      <c r="L155" s="405" t="s">
        <v>385</v>
      </c>
      <c r="M155" s="402"/>
      <c r="N155" s="405" t="s">
        <v>392</v>
      </c>
      <c r="O155" s="405" t="s">
        <v>393</v>
      </c>
      <c r="P155" s="405" t="s">
        <v>385</v>
      </c>
      <c r="Q155" s="408"/>
      <c r="R155" s="47"/>
    </row>
    <row r="156" spans="4:18">
      <c r="D156" s="405"/>
      <c r="E156" s="413" t="s">
        <v>394</v>
      </c>
      <c r="F156" s="405" t="s">
        <v>14</v>
      </c>
      <c r="G156" s="405" t="s">
        <v>14</v>
      </c>
      <c r="H156" s="405" t="s">
        <v>395</v>
      </c>
      <c r="I156" s="405" t="s">
        <v>396</v>
      </c>
      <c r="J156" s="405" t="s">
        <v>239</v>
      </c>
      <c r="K156" s="405" t="s">
        <v>393</v>
      </c>
      <c r="L156" s="405" t="s">
        <v>392</v>
      </c>
      <c r="M156" s="405" t="s">
        <v>77</v>
      </c>
      <c r="N156" s="405" t="s">
        <v>239</v>
      </c>
      <c r="O156" s="405" t="s">
        <v>237</v>
      </c>
      <c r="P156" s="405" t="s">
        <v>392</v>
      </c>
      <c r="Q156" s="408" t="s">
        <v>77</v>
      </c>
      <c r="R156" s="47"/>
    </row>
    <row r="157" spans="4:18">
      <c r="D157" s="86">
        <v>1</v>
      </c>
      <c r="E157" s="376"/>
      <c r="F157" s="376"/>
      <c r="G157" s="376"/>
      <c r="H157" s="376"/>
      <c r="I157" s="376"/>
      <c r="J157" s="376"/>
      <c r="K157" s="376"/>
      <c r="L157" s="376"/>
      <c r="M157" s="376"/>
      <c r="N157" s="376"/>
      <c r="O157" s="376"/>
      <c r="P157" s="376"/>
      <c r="Q157" s="518"/>
      <c r="R157" s="47"/>
    </row>
    <row r="158" spans="4:18">
      <c r="D158" s="86"/>
      <c r="E158" s="376"/>
      <c r="F158" s="376"/>
      <c r="G158" s="376"/>
      <c r="H158" s="376"/>
      <c r="I158" s="376"/>
      <c r="J158" s="376"/>
      <c r="K158" s="376"/>
      <c r="L158" s="376"/>
      <c r="M158" s="376"/>
      <c r="N158" s="376"/>
      <c r="O158" s="376"/>
      <c r="P158" s="376"/>
      <c r="Q158" s="518"/>
      <c r="R158" s="47"/>
    </row>
    <row r="159" spans="4:18">
      <c r="D159" s="86">
        <v>2</v>
      </c>
      <c r="E159" s="376"/>
      <c r="F159" s="376"/>
      <c r="G159" s="376"/>
      <c r="H159" s="376"/>
      <c r="I159" s="376"/>
      <c r="J159" s="376"/>
      <c r="K159" s="376"/>
      <c r="L159" s="376"/>
      <c r="M159" s="376"/>
      <c r="N159" s="376"/>
      <c r="O159" s="376"/>
      <c r="P159" s="376"/>
      <c r="Q159" s="518"/>
      <c r="R159" s="47"/>
    </row>
    <row r="160" spans="4:18">
      <c r="D160" s="86"/>
      <c r="E160" s="376"/>
      <c r="F160" s="376"/>
      <c r="G160" s="376"/>
      <c r="H160" s="376"/>
      <c r="I160" s="376"/>
      <c r="J160" s="376"/>
      <c r="K160" s="376"/>
      <c r="L160" s="376"/>
      <c r="M160" s="376"/>
      <c r="N160" s="376"/>
      <c r="O160" s="376"/>
      <c r="P160" s="376"/>
      <c r="Q160" s="518"/>
      <c r="R160" s="47"/>
    </row>
    <row r="161" spans="4:18">
      <c r="D161" s="86">
        <v>3</v>
      </c>
      <c r="E161" s="376"/>
      <c r="F161" s="376"/>
      <c r="G161" s="376"/>
      <c r="H161" s="376"/>
      <c r="I161" s="376"/>
      <c r="J161" s="376"/>
      <c r="K161" s="376"/>
      <c r="L161" s="376"/>
      <c r="M161" s="376"/>
      <c r="N161" s="376"/>
      <c r="O161" s="376"/>
      <c r="P161" s="376"/>
      <c r="Q161" s="518"/>
      <c r="R161" s="47"/>
    </row>
    <row r="162" spans="4:18">
      <c r="D162" s="86"/>
      <c r="E162" s="376"/>
      <c r="F162" s="376"/>
      <c r="G162" s="376"/>
      <c r="H162" s="376"/>
      <c r="I162" s="376"/>
      <c r="J162" s="376"/>
      <c r="K162" s="376"/>
      <c r="L162" s="376"/>
      <c r="M162" s="376"/>
      <c r="N162" s="376"/>
      <c r="O162" s="376"/>
      <c r="P162" s="376"/>
      <c r="Q162" s="518"/>
      <c r="R162" s="47"/>
    </row>
    <row r="163" spans="4:18">
      <c r="D163" s="86">
        <v>4</v>
      </c>
      <c r="E163" s="376"/>
      <c r="F163" s="376"/>
      <c r="G163" s="376"/>
      <c r="H163" s="376"/>
      <c r="I163" s="376"/>
      <c r="J163" s="376"/>
      <c r="K163" s="376"/>
      <c r="L163" s="376"/>
      <c r="M163" s="376"/>
      <c r="N163" s="376"/>
      <c r="O163" s="376"/>
      <c r="P163" s="376"/>
      <c r="Q163" s="518"/>
      <c r="R163" s="47"/>
    </row>
    <row r="164" spans="4:18">
      <c r="D164" s="86"/>
      <c r="E164" s="376"/>
      <c r="F164" s="376"/>
      <c r="G164" s="376"/>
      <c r="H164" s="376"/>
      <c r="I164" s="376"/>
      <c r="J164" s="376"/>
      <c r="K164" s="376"/>
      <c r="L164" s="376"/>
      <c r="M164" s="376"/>
      <c r="N164" s="376"/>
      <c r="O164" s="376"/>
      <c r="P164" s="376"/>
      <c r="Q164" s="518"/>
      <c r="R164" s="47"/>
    </row>
    <row r="165" spans="4:18">
      <c r="D165" s="86">
        <v>5</v>
      </c>
      <c r="E165" s="376"/>
      <c r="F165" s="376"/>
      <c r="G165" s="376"/>
      <c r="H165" s="376"/>
      <c r="I165" s="376"/>
      <c r="J165" s="376"/>
      <c r="K165" s="376"/>
      <c r="L165" s="376"/>
      <c r="M165" s="376"/>
      <c r="N165" s="376"/>
      <c r="O165" s="376"/>
      <c r="P165" s="376"/>
      <c r="Q165" s="518"/>
      <c r="R165" s="47"/>
    </row>
    <row r="166" spans="4:18">
      <c r="D166" s="86"/>
      <c r="E166" s="376"/>
      <c r="F166" s="376"/>
      <c r="G166" s="376"/>
      <c r="H166" s="376"/>
      <c r="I166" s="376"/>
      <c r="J166" s="376"/>
      <c r="K166" s="376"/>
      <c r="L166" s="376"/>
      <c r="M166" s="376"/>
      <c r="N166" s="376"/>
      <c r="O166" s="376"/>
      <c r="P166" s="376"/>
      <c r="Q166" s="518"/>
      <c r="R166" s="47"/>
    </row>
    <row r="167" spans="4:18">
      <c r="D167" s="86">
        <v>6</v>
      </c>
      <c r="E167" s="376"/>
      <c r="F167" s="376"/>
      <c r="G167" s="376"/>
      <c r="H167" s="376"/>
      <c r="I167" s="376"/>
      <c r="J167" s="376"/>
      <c r="K167" s="376"/>
      <c r="L167" s="376"/>
      <c r="M167" s="376"/>
      <c r="N167" s="376"/>
      <c r="O167" s="376"/>
      <c r="P167" s="376"/>
      <c r="Q167" s="518"/>
      <c r="R167" s="47"/>
    </row>
    <row r="168" spans="4:18">
      <c r="D168" s="86"/>
      <c r="E168" s="376"/>
      <c r="F168" s="376"/>
      <c r="G168" s="376"/>
      <c r="H168" s="376"/>
      <c r="I168" s="376"/>
      <c r="J168" s="376"/>
      <c r="K168" s="376"/>
      <c r="L168" s="376"/>
      <c r="M168" s="376"/>
      <c r="N168" s="376"/>
      <c r="O168" s="376"/>
      <c r="P168" s="376"/>
      <c r="Q168" s="518"/>
      <c r="R168" s="47"/>
    </row>
    <row r="169" spans="4:18">
      <c r="D169" s="86">
        <v>7</v>
      </c>
      <c r="E169" s="376"/>
      <c r="F169" s="376"/>
      <c r="G169" s="376"/>
      <c r="H169" s="376"/>
      <c r="I169" s="376"/>
      <c r="J169" s="376"/>
      <c r="K169" s="376"/>
      <c r="L169" s="376"/>
      <c r="M169" s="376"/>
      <c r="N169" s="376"/>
      <c r="O169" s="376"/>
      <c r="P169" s="376"/>
      <c r="Q169" s="518"/>
      <c r="R169" s="47"/>
    </row>
    <row r="170" spans="4:18">
      <c r="D170" s="86"/>
      <c r="E170" s="376"/>
      <c r="F170" s="376"/>
      <c r="G170" s="376"/>
      <c r="H170" s="376"/>
      <c r="I170" s="376"/>
      <c r="J170" s="376"/>
      <c r="K170" s="376"/>
      <c r="L170" s="376"/>
      <c r="M170" s="376"/>
      <c r="N170" s="376"/>
      <c r="O170" s="376"/>
      <c r="P170" s="376"/>
      <c r="Q170" s="518"/>
      <c r="R170" s="47"/>
    </row>
    <row r="171" spans="4:18">
      <c r="D171" s="86">
        <v>8</v>
      </c>
      <c r="E171" s="376"/>
      <c r="F171" s="376"/>
      <c r="G171" s="376"/>
      <c r="H171" s="376"/>
      <c r="I171" s="376"/>
      <c r="J171" s="376"/>
      <c r="K171" s="376"/>
      <c r="L171" s="376"/>
      <c r="M171" s="376"/>
      <c r="N171" s="376"/>
      <c r="O171" s="376"/>
      <c r="P171" s="376"/>
      <c r="Q171" s="518"/>
      <c r="R171" s="47"/>
    </row>
    <row r="172" spans="4:18">
      <c r="D172" s="86"/>
      <c r="E172" s="376"/>
      <c r="F172" s="376"/>
      <c r="G172" s="376"/>
      <c r="H172" s="376"/>
      <c r="I172" s="376"/>
      <c r="J172" s="376"/>
      <c r="K172" s="376"/>
      <c r="L172" s="376"/>
      <c r="M172" s="376"/>
      <c r="N172" s="376"/>
      <c r="O172" s="376"/>
      <c r="P172" s="376"/>
      <c r="Q172" s="518"/>
      <c r="R172" s="47"/>
    </row>
    <row r="173" spans="4:18">
      <c r="D173" s="86">
        <v>9</v>
      </c>
      <c r="E173" s="376"/>
      <c r="F173" s="376"/>
      <c r="G173" s="376"/>
      <c r="H173" s="376"/>
      <c r="I173" s="376"/>
      <c r="J173" s="376"/>
      <c r="K173" s="376"/>
      <c r="L173" s="376"/>
      <c r="M173" s="376"/>
      <c r="N173" s="376"/>
      <c r="O173" s="376"/>
      <c r="P173" s="376"/>
      <c r="Q173" s="518"/>
      <c r="R173" s="47"/>
    </row>
    <row r="174" spans="4:18">
      <c r="D174" s="86"/>
      <c r="E174" s="376"/>
      <c r="F174" s="376"/>
      <c r="G174" s="376"/>
      <c r="H174" s="376"/>
      <c r="I174" s="376"/>
      <c r="J174" s="376"/>
      <c r="K174" s="376"/>
      <c r="L174" s="376"/>
      <c r="M174" s="376"/>
      <c r="N174" s="376"/>
      <c r="O174" s="376"/>
      <c r="P174" s="376"/>
      <c r="Q174" s="518"/>
      <c r="R174" s="47"/>
    </row>
    <row r="175" spans="4:18">
      <c r="D175" s="86">
        <v>10</v>
      </c>
      <c r="E175" s="376"/>
      <c r="F175" s="376"/>
      <c r="G175" s="376"/>
      <c r="H175" s="376"/>
      <c r="I175" s="376"/>
      <c r="J175" s="376"/>
      <c r="K175" s="376"/>
      <c r="L175" s="376"/>
      <c r="M175" s="376"/>
      <c r="N175" s="376"/>
      <c r="O175" s="376"/>
      <c r="P175" s="376"/>
      <c r="Q175" s="518"/>
      <c r="R175" s="47"/>
    </row>
    <row r="176" spans="4:18">
      <c r="D176" s="86"/>
      <c r="E176" s="376"/>
      <c r="F176" s="376"/>
      <c r="G176" s="376"/>
      <c r="H176" s="376"/>
      <c r="I176" s="376"/>
      <c r="J176" s="376"/>
      <c r="K176" s="376"/>
      <c r="L176" s="376"/>
      <c r="M176" s="376"/>
      <c r="N176" s="376"/>
      <c r="O176" s="376"/>
      <c r="P176" s="376"/>
      <c r="Q176" s="518"/>
      <c r="R176" s="47"/>
    </row>
    <row r="177" spans="4:18">
      <c r="D177" s="86">
        <v>11</v>
      </c>
      <c r="E177" s="376"/>
      <c r="F177" s="376"/>
      <c r="G177" s="376"/>
      <c r="H177" s="376"/>
      <c r="I177" s="376"/>
      <c r="J177" s="376"/>
      <c r="K177" s="376"/>
      <c r="L177" s="376"/>
      <c r="M177" s="376"/>
      <c r="N177" s="376"/>
      <c r="O177" s="376"/>
      <c r="P177" s="376"/>
      <c r="Q177" s="518"/>
      <c r="R177" s="47"/>
    </row>
    <row r="178" spans="4:18">
      <c r="D178" s="86"/>
      <c r="E178" s="376"/>
      <c r="F178" s="376"/>
      <c r="G178" s="376"/>
      <c r="H178" s="376"/>
      <c r="I178" s="376"/>
      <c r="J178" s="376"/>
      <c r="K178" s="376"/>
      <c r="L178" s="376"/>
      <c r="M178" s="376"/>
      <c r="N178" s="376"/>
      <c r="O178" s="376"/>
      <c r="P178" s="376"/>
      <c r="Q178" s="518"/>
      <c r="R178" s="47"/>
    </row>
    <row r="179" spans="4:18">
      <c r="D179" s="86">
        <v>12</v>
      </c>
      <c r="E179" s="376"/>
      <c r="F179" s="376"/>
      <c r="G179" s="376"/>
      <c r="H179" s="376"/>
      <c r="I179" s="376"/>
      <c r="J179" s="376"/>
      <c r="K179" s="376"/>
      <c r="L179" s="376"/>
      <c r="M179" s="376"/>
      <c r="N179" s="376"/>
      <c r="O179" s="376"/>
      <c r="P179" s="376"/>
      <c r="Q179" s="518"/>
      <c r="R179" s="47"/>
    </row>
    <row r="180" spans="4:18">
      <c r="D180" s="86"/>
      <c r="E180" s="376"/>
      <c r="F180" s="376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518"/>
      <c r="R180" s="47"/>
    </row>
    <row r="181" spans="4:18">
      <c r="D181" s="86">
        <v>13</v>
      </c>
      <c r="E181" s="376"/>
      <c r="F181" s="376"/>
      <c r="G181" s="376"/>
      <c r="H181" s="376"/>
      <c r="I181" s="376"/>
      <c r="J181" s="376"/>
      <c r="K181" s="376"/>
      <c r="L181" s="376"/>
      <c r="M181" s="376"/>
      <c r="N181" s="376"/>
      <c r="O181" s="376"/>
      <c r="P181" s="376"/>
      <c r="Q181" s="518"/>
      <c r="R181" s="47"/>
    </row>
    <row r="182" spans="4:18">
      <c r="D182" s="86"/>
      <c r="E182" s="376"/>
      <c r="F182" s="376"/>
      <c r="G182" s="376"/>
      <c r="H182" s="376"/>
      <c r="I182" s="376"/>
      <c r="J182" s="376"/>
      <c r="K182" s="376"/>
      <c r="L182" s="376"/>
      <c r="M182" s="376"/>
      <c r="N182" s="376"/>
      <c r="O182" s="376"/>
      <c r="P182" s="376"/>
      <c r="Q182" s="518"/>
      <c r="R182" s="47"/>
    </row>
    <row r="183" spans="4:18">
      <c r="D183" s="86">
        <v>14</v>
      </c>
      <c r="E183" s="376"/>
      <c r="F183" s="376"/>
      <c r="G183" s="376"/>
      <c r="H183" s="376"/>
      <c r="I183" s="376"/>
      <c r="J183" s="376"/>
      <c r="K183" s="376"/>
      <c r="L183" s="376"/>
      <c r="M183" s="376"/>
      <c r="N183" s="376"/>
      <c r="O183" s="376"/>
      <c r="P183" s="376"/>
      <c r="Q183" s="518"/>
      <c r="R183" s="47"/>
    </row>
    <row r="184" spans="4:18">
      <c r="D184" s="86"/>
      <c r="E184" s="376"/>
      <c r="F184" s="376"/>
      <c r="G184" s="376"/>
      <c r="H184" s="376"/>
      <c r="I184" s="376"/>
      <c r="J184" s="376"/>
      <c r="K184" s="376"/>
      <c r="L184" s="376"/>
      <c r="M184" s="376"/>
      <c r="N184" s="376"/>
      <c r="O184" s="376"/>
      <c r="P184" s="376"/>
      <c r="Q184" s="518"/>
      <c r="R184" s="47"/>
    </row>
    <row r="185" spans="4:18">
      <c r="D185" s="86">
        <v>15</v>
      </c>
      <c r="E185" s="376"/>
      <c r="F185" s="376"/>
      <c r="G185" s="376"/>
      <c r="H185" s="376"/>
      <c r="I185" s="376"/>
      <c r="J185" s="376"/>
      <c r="K185" s="376"/>
      <c r="L185" s="376"/>
      <c r="M185" s="376"/>
      <c r="N185" s="376"/>
      <c r="O185" s="376"/>
      <c r="P185" s="376"/>
      <c r="Q185" s="518"/>
      <c r="R185" s="47"/>
    </row>
    <row r="186" spans="4:18">
      <c r="D186" s="86"/>
      <c r="E186" s="376"/>
      <c r="F186" s="376"/>
      <c r="G186" s="376"/>
      <c r="H186" s="376"/>
      <c r="I186" s="376"/>
      <c r="J186" s="376"/>
      <c r="K186" s="376"/>
      <c r="L186" s="376"/>
      <c r="M186" s="376"/>
      <c r="N186" s="376"/>
      <c r="O186" s="376"/>
      <c r="P186" s="376"/>
      <c r="Q186" s="518"/>
      <c r="R186" s="47"/>
    </row>
    <row r="187" spans="4:18">
      <c r="D187" s="86"/>
      <c r="E187" s="376"/>
      <c r="F187" s="376"/>
      <c r="G187" s="376"/>
      <c r="H187" s="376"/>
      <c r="I187" s="376"/>
      <c r="J187" s="376"/>
      <c r="K187" s="376"/>
      <c r="L187" s="376"/>
      <c r="M187" s="376"/>
      <c r="N187" s="376"/>
      <c r="O187" s="376"/>
      <c r="P187" s="376"/>
      <c r="Q187" s="518"/>
      <c r="R187" s="47"/>
    </row>
    <row r="188" spans="4:18" ht="15.75">
      <c r="D188" s="86"/>
      <c r="E188" s="523" t="s">
        <v>77</v>
      </c>
      <c r="F188" s="376"/>
      <c r="G188" s="376"/>
      <c r="H188" s="376"/>
      <c r="I188" s="376"/>
      <c r="J188" s="376"/>
      <c r="K188" s="376"/>
      <c r="L188" s="376"/>
      <c r="M188" s="376"/>
      <c r="N188" s="376"/>
      <c r="O188" s="376"/>
      <c r="P188" s="376"/>
      <c r="Q188" s="518"/>
      <c r="R188" s="47"/>
    </row>
    <row r="189" spans="4:18">
      <c r="D189" s="513" t="s">
        <v>411</v>
      </c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502" t="s">
        <v>412</v>
      </c>
    </row>
    <row r="190" spans="4:18">
      <c r="D190" s="515" t="s">
        <v>413</v>
      </c>
    </row>
    <row r="192" spans="4:18" ht="15.75">
      <c r="E192" s="437" t="s">
        <v>58</v>
      </c>
    </row>
    <row r="193" spans="4:18" ht="15.75">
      <c r="E193" s="437" t="s">
        <v>163</v>
      </c>
    </row>
    <row r="194" spans="4:18" ht="15.75">
      <c r="E194" s="437" t="s">
        <v>60</v>
      </c>
    </row>
    <row r="195" spans="4:18" ht="15.75">
      <c r="E195" s="437"/>
    </row>
    <row r="196" spans="4:18" ht="15.75">
      <c r="E196" s="437" t="s">
        <v>61</v>
      </c>
    </row>
    <row r="197" spans="4:18" ht="15.75">
      <c r="E197" s="437" t="s">
        <v>417</v>
      </c>
    </row>
    <row r="200" spans="4:18">
      <c r="D200" s="86"/>
      <c r="E200" s="400"/>
      <c r="F200" s="400"/>
      <c r="G200" s="400"/>
      <c r="H200" s="400"/>
      <c r="I200" s="400"/>
      <c r="J200" s="400"/>
      <c r="K200" s="400"/>
      <c r="L200" s="400"/>
      <c r="M200" s="399" t="s">
        <v>63</v>
      </c>
      <c r="N200" s="400"/>
      <c r="O200" s="399" t="s">
        <v>66</v>
      </c>
      <c r="P200" s="400"/>
      <c r="Q200" s="401" t="s">
        <v>379</v>
      </c>
      <c r="R200" s="47"/>
    </row>
    <row r="201" spans="4:18">
      <c r="D201" s="405"/>
      <c r="E201" s="34" t="s">
        <v>380</v>
      </c>
      <c r="M201" s="402" t="s">
        <v>68</v>
      </c>
      <c r="N201" s="48"/>
      <c r="O201" s="426"/>
      <c r="P201" s="505"/>
      <c r="Q201" s="408"/>
      <c r="R201" s="47"/>
    </row>
    <row r="202" spans="4:18">
      <c r="D202" s="405"/>
      <c r="E202" s="34"/>
      <c r="F202" s="34"/>
      <c r="G202" s="34"/>
      <c r="H202" s="34"/>
      <c r="I202" s="34"/>
      <c r="J202" s="34"/>
      <c r="K202" s="34"/>
      <c r="L202" s="34"/>
      <c r="M202" s="402" t="s">
        <v>73</v>
      </c>
      <c r="N202" s="103"/>
      <c r="O202" s="426"/>
      <c r="P202" s="507"/>
      <c r="Q202" s="408"/>
      <c r="R202" s="47"/>
    </row>
    <row r="203" spans="4:18">
      <c r="D203" s="86"/>
      <c r="E203" s="400"/>
      <c r="F203" s="399"/>
      <c r="G203" s="399"/>
      <c r="H203" s="399"/>
      <c r="I203" s="399"/>
      <c r="J203" s="86"/>
      <c r="K203" s="399" t="s">
        <v>383</v>
      </c>
      <c r="L203" s="400"/>
      <c r="M203" s="400"/>
      <c r="N203" s="399" t="s">
        <v>384</v>
      </c>
      <c r="O203" s="400"/>
      <c r="P203" s="400"/>
      <c r="Q203" s="516"/>
      <c r="R203" s="47"/>
    </row>
    <row r="204" spans="4:18">
      <c r="D204" s="405"/>
      <c r="F204" s="402"/>
      <c r="G204" s="402"/>
      <c r="H204" s="402"/>
      <c r="I204" s="405" t="s">
        <v>77</v>
      </c>
      <c r="J204" s="405" t="s">
        <v>385</v>
      </c>
      <c r="K204" s="86"/>
      <c r="L204" s="86" t="s">
        <v>386</v>
      </c>
      <c r="M204" s="399"/>
      <c r="N204" s="86" t="s">
        <v>385</v>
      </c>
      <c r="O204" s="86" t="s">
        <v>387</v>
      </c>
      <c r="P204" s="86" t="s">
        <v>386</v>
      </c>
      <c r="Q204" s="438"/>
      <c r="R204" s="47"/>
    </row>
    <row r="205" spans="4:18">
      <c r="D205" s="405"/>
      <c r="E205" s="413" t="s">
        <v>388</v>
      </c>
      <c r="F205" s="405" t="s">
        <v>389</v>
      </c>
      <c r="G205" s="405" t="s">
        <v>390</v>
      </c>
      <c r="H205" s="402"/>
      <c r="I205" s="405" t="s">
        <v>391</v>
      </c>
      <c r="J205" s="405" t="s">
        <v>392</v>
      </c>
      <c r="K205" s="405" t="s">
        <v>387</v>
      </c>
      <c r="L205" s="405" t="s">
        <v>385</v>
      </c>
      <c r="M205" s="402"/>
      <c r="N205" s="405" t="s">
        <v>392</v>
      </c>
      <c r="O205" s="405" t="s">
        <v>393</v>
      </c>
      <c r="P205" s="405" t="s">
        <v>385</v>
      </c>
      <c r="Q205" s="408"/>
      <c r="R205" s="47"/>
    </row>
    <row r="206" spans="4:18">
      <c r="D206" s="405"/>
      <c r="E206" s="413" t="s">
        <v>394</v>
      </c>
      <c r="F206" s="405" t="s">
        <v>14</v>
      </c>
      <c r="G206" s="405" t="s">
        <v>14</v>
      </c>
      <c r="H206" s="405" t="s">
        <v>395</v>
      </c>
      <c r="I206" s="405" t="s">
        <v>396</v>
      </c>
      <c r="J206" s="405" t="s">
        <v>239</v>
      </c>
      <c r="K206" s="405" t="s">
        <v>393</v>
      </c>
      <c r="L206" s="405" t="s">
        <v>392</v>
      </c>
      <c r="M206" s="405" t="s">
        <v>77</v>
      </c>
      <c r="N206" s="405" t="s">
        <v>239</v>
      </c>
      <c r="O206" s="405" t="s">
        <v>237</v>
      </c>
      <c r="P206" s="405" t="s">
        <v>392</v>
      </c>
      <c r="Q206" s="408" t="s">
        <v>77</v>
      </c>
      <c r="R206" s="47"/>
    </row>
    <row r="207" spans="4:18">
      <c r="D207" s="86">
        <v>1</v>
      </c>
      <c r="E207" s="376"/>
      <c r="F207" s="376"/>
      <c r="G207" s="376"/>
      <c r="H207" s="376"/>
      <c r="I207" s="376"/>
      <c r="J207" s="376"/>
      <c r="K207" s="376"/>
      <c r="L207" s="376"/>
      <c r="M207" s="376"/>
      <c r="N207" s="376"/>
      <c r="O207" s="376"/>
      <c r="P207" s="376"/>
      <c r="Q207" s="518"/>
      <c r="R207" s="47"/>
    </row>
    <row r="208" spans="4:18">
      <c r="D208" s="86"/>
      <c r="E208" s="376"/>
      <c r="F208" s="376"/>
      <c r="G208" s="376"/>
      <c r="H208" s="376"/>
      <c r="I208" s="376"/>
      <c r="J208" s="376"/>
      <c r="K208" s="376"/>
      <c r="L208" s="376"/>
      <c r="M208" s="376"/>
      <c r="N208" s="376"/>
      <c r="O208" s="376"/>
      <c r="P208" s="376"/>
      <c r="Q208" s="518"/>
      <c r="R208" s="47"/>
    </row>
    <row r="209" spans="4:18">
      <c r="D209" s="86">
        <v>2</v>
      </c>
      <c r="E209" s="376"/>
      <c r="F209" s="376"/>
      <c r="G209" s="376"/>
      <c r="H209" s="376"/>
      <c r="I209" s="376"/>
      <c r="J209" s="376"/>
      <c r="K209" s="376"/>
      <c r="L209" s="376"/>
      <c r="M209" s="376"/>
      <c r="N209" s="376"/>
      <c r="O209" s="376"/>
      <c r="P209" s="376"/>
      <c r="Q209" s="518"/>
      <c r="R209" s="47"/>
    </row>
    <row r="210" spans="4:18">
      <c r="D210" s="86"/>
      <c r="E210" s="376"/>
      <c r="F210" s="376"/>
      <c r="G210" s="376"/>
      <c r="H210" s="376"/>
      <c r="I210" s="376"/>
      <c r="J210" s="376"/>
      <c r="K210" s="376"/>
      <c r="L210" s="376"/>
      <c r="M210" s="376"/>
      <c r="N210" s="376"/>
      <c r="O210" s="376"/>
      <c r="P210" s="376"/>
      <c r="Q210" s="518"/>
      <c r="R210" s="47"/>
    </row>
    <row r="211" spans="4:18">
      <c r="D211" s="86">
        <v>3</v>
      </c>
      <c r="E211" s="376"/>
      <c r="F211" s="376"/>
      <c r="G211" s="376"/>
      <c r="H211" s="376"/>
      <c r="I211" s="376"/>
      <c r="J211" s="376"/>
      <c r="K211" s="376"/>
      <c r="L211" s="376"/>
      <c r="M211" s="376"/>
      <c r="N211" s="376"/>
      <c r="O211" s="376"/>
      <c r="P211" s="376"/>
      <c r="Q211" s="518"/>
      <c r="R211" s="47"/>
    </row>
    <row r="212" spans="4:18">
      <c r="D212" s="86"/>
      <c r="E212" s="376"/>
      <c r="F212" s="376"/>
      <c r="G212" s="376"/>
      <c r="H212" s="376"/>
      <c r="I212" s="376"/>
      <c r="J212" s="376"/>
      <c r="K212" s="376"/>
      <c r="L212" s="376"/>
      <c r="M212" s="376"/>
      <c r="N212" s="376"/>
      <c r="O212" s="376"/>
      <c r="P212" s="376"/>
      <c r="Q212" s="518"/>
      <c r="R212" s="47"/>
    </row>
    <row r="213" spans="4:18">
      <c r="D213" s="86">
        <v>4</v>
      </c>
      <c r="E213" s="376"/>
      <c r="F213" s="376"/>
      <c r="G213" s="376"/>
      <c r="H213" s="376"/>
      <c r="I213" s="376"/>
      <c r="J213" s="376"/>
      <c r="K213" s="376"/>
      <c r="L213" s="376"/>
      <c r="M213" s="376"/>
      <c r="N213" s="376"/>
      <c r="O213" s="376"/>
      <c r="P213" s="376"/>
      <c r="Q213" s="518"/>
      <c r="R213" s="47"/>
    </row>
    <row r="214" spans="4:18">
      <c r="D214" s="86"/>
      <c r="E214" s="376"/>
      <c r="F214" s="376"/>
      <c r="G214" s="376"/>
      <c r="H214" s="376"/>
      <c r="I214" s="376"/>
      <c r="J214" s="376"/>
      <c r="K214" s="376"/>
      <c r="L214" s="376"/>
      <c r="M214" s="376"/>
      <c r="N214" s="376"/>
      <c r="O214" s="376"/>
      <c r="P214" s="376"/>
      <c r="Q214" s="518"/>
      <c r="R214" s="47"/>
    </row>
    <row r="215" spans="4:18">
      <c r="D215" s="86">
        <v>5</v>
      </c>
      <c r="E215" s="376"/>
      <c r="F215" s="376"/>
      <c r="G215" s="376"/>
      <c r="H215" s="376"/>
      <c r="I215" s="376"/>
      <c r="J215" s="376"/>
      <c r="K215" s="376"/>
      <c r="L215" s="376"/>
      <c r="M215" s="376"/>
      <c r="N215" s="376"/>
      <c r="O215" s="376"/>
      <c r="P215" s="376"/>
      <c r="Q215" s="518"/>
      <c r="R215" s="47"/>
    </row>
    <row r="216" spans="4:18">
      <c r="D216" s="86"/>
      <c r="E216" s="376"/>
      <c r="F216" s="376"/>
      <c r="G216" s="376"/>
      <c r="H216" s="376"/>
      <c r="I216" s="376"/>
      <c r="J216" s="376"/>
      <c r="K216" s="376"/>
      <c r="L216" s="376"/>
      <c r="M216" s="376"/>
      <c r="N216" s="376"/>
      <c r="O216" s="376"/>
      <c r="P216" s="376"/>
      <c r="Q216" s="518"/>
      <c r="R216" s="47"/>
    </row>
    <row r="217" spans="4:18">
      <c r="D217" s="86">
        <v>6</v>
      </c>
      <c r="E217" s="376"/>
      <c r="F217" s="376"/>
      <c r="G217" s="376"/>
      <c r="H217" s="376"/>
      <c r="I217" s="376"/>
      <c r="J217" s="376"/>
      <c r="K217" s="376"/>
      <c r="L217" s="376"/>
      <c r="M217" s="376"/>
      <c r="N217" s="376"/>
      <c r="O217" s="376"/>
      <c r="P217" s="376"/>
      <c r="Q217" s="518"/>
      <c r="R217" s="47"/>
    </row>
    <row r="218" spans="4:18">
      <c r="D218" s="86"/>
      <c r="E218" s="376"/>
      <c r="F218" s="376"/>
      <c r="G218" s="376"/>
      <c r="H218" s="376"/>
      <c r="I218" s="376"/>
      <c r="J218" s="376"/>
      <c r="K218" s="376"/>
      <c r="L218" s="376"/>
      <c r="M218" s="376"/>
      <c r="N218" s="376"/>
      <c r="O218" s="376"/>
      <c r="P218" s="376"/>
      <c r="Q218" s="518"/>
      <c r="R218" s="47"/>
    </row>
    <row r="219" spans="4:18">
      <c r="D219" s="86">
        <v>7</v>
      </c>
      <c r="E219" s="376"/>
      <c r="F219" s="376"/>
      <c r="G219" s="376"/>
      <c r="H219" s="376"/>
      <c r="I219" s="376"/>
      <c r="J219" s="376"/>
      <c r="K219" s="376"/>
      <c r="L219" s="376"/>
      <c r="M219" s="376"/>
      <c r="N219" s="376"/>
      <c r="O219" s="376"/>
      <c r="P219" s="376"/>
      <c r="Q219" s="518"/>
      <c r="R219" s="47"/>
    </row>
    <row r="220" spans="4:18">
      <c r="D220" s="86"/>
      <c r="E220" s="376"/>
      <c r="F220" s="376"/>
      <c r="G220" s="376"/>
      <c r="H220" s="376"/>
      <c r="I220" s="376"/>
      <c r="J220" s="376"/>
      <c r="K220" s="376"/>
      <c r="L220" s="376"/>
      <c r="M220" s="376"/>
      <c r="N220" s="376"/>
      <c r="O220" s="376"/>
      <c r="P220" s="376"/>
      <c r="Q220" s="518"/>
      <c r="R220" s="47"/>
    </row>
    <row r="221" spans="4:18">
      <c r="D221" s="86">
        <v>8</v>
      </c>
      <c r="E221" s="376"/>
      <c r="F221" s="376"/>
      <c r="G221" s="376"/>
      <c r="H221" s="376"/>
      <c r="I221" s="376"/>
      <c r="J221" s="376"/>
      <c r="K221" s="376"/>
      <c r="L221" s="376"/>
      <c r="M221" s="376"/>
      <c r="N221" s="376"/>
      <c r="O221" s="376"/>
      <c r="P221" s="376"/>
      <c r="Q221" s="518"/>
      <c r="R221" s="47"/>
    </row>
    <row r="222" spans="4:18">
      <c r="D222" s="86"/>
      <c r="E222" s="376"/>
      <c r="F222" s="376"/>
      <c r="G222" s="376"/>
      <c r="H222" s="376"/>
      <c r="I222" s="376"/>
      <c r="J222" s="376"/>
      <c r="K222" s="376"/>
      <c r="L222" s="376"/>
      <c r="M222" s="376"/>
      <c r="N222" s="376"/>
      <c r="O222" s="376"/>
      <c r="P222" s="376"/>
      <c r="Q222" s="518"/>
      <c r="R222" s="47"/>
    </row>
    <row r="223" spans="4:18">
      <c r="D223" s="86">
        <v>9</v>
      </c>
      <c r="E223" s="376"/>
      <c r="F223" s="376"/>
      <c r="G223" s="376"/>
      <c r="H223" s="376"/>
      <c r="I223" s="376"/>
      <c r="J223" s="376"/>
      <c r="K223" s="376"/>
      <c r="L223" s="376"/>
      <c r="M223" s="376"/>
      <c r="N223" s="376"/>
      <c r="O223" s="376"/>
      <c r="P223" s="376"/>
      <c r="Q223" s="518"/>
      <c r="R223" s="47"/>
    </row>
    <row r="224" spans="4:18">
      <c r="D224" s="86"/>
      <c r="E224" s="376"/>
      <c r="F224" s="376"/>
      <c r="G224" s="376"/>
      <c r="H224" s="376"/>
      <c r="I224" s="376"/>
      <c r="J224" s="376"/>
      <c r="K224" s="376"/>
      <c r="L224" s="376"/>
      <c r="M224" s="376"/>
      <c r="N224" s="376"/>
      <c r="O224" s="376"/>
      <c r="P224" s="376"/>
      <c r="Q224" s="518"/>
      <c r="R224" s="47"/>
    </row>
    <row r="225" spans="4:18">
      <c r="D225" s="86">
        <v>10</v>
      </c>
      <c r="E225" s="376"/>
      <c r="F225" s="376"/>
      <c r="G225" s="376"/>
      <c r="H225" s="376"/>
      <c r="I225" s="376"/>
      <c r="J225" s="376"/>
      <c r="K225" s="376"/>
      <c r="L225" s="376"/>
      <c r="M225" s="376"/>
      <c r="N225" s="376"/>
      <c r="O225" s="376"/>
      <c r="P225" s="376"/>
      <c r="Q225" s="518"/>
      <c r="R225" s="47"/>
    </row>
    <row r="226" spans="4:18">
      <c r="D226" s="86"/>
      <c r="E226" s="376"/>
      <c r="F226" s="376"/>
      <c r="G226" s="376"/>
      <c r="H226" s="376"/>
      <c r="I226" s="376"/>
      <c r="J226" s="376"/>
      <c r="K226" s="376"/>
      <c r="L226" s="376"/>
      <c r="M226" s="376"/>
      <c r="N226" s="376"/>
      <c r="O226" s="376"/>
      <c r="P226" s="376"/>
      <c r="Q226" s="518"/>
      <c r="R226" s="47"/>
    </row>
    <row r="227" spans="4:18">
      <c r="D227" s="86">
        <v>11</v>
      </c>
      <c r="E227" s="376"/>
      <c r="F227" s="376"/>
      <c r="G227" s="376"/>
      <c r="H227" s="376"/>
      <c r="I227" s="376"/>
      <c r="J227" s="376"/>
      <c r="K227" s="376"/>
      <c r="L227" s="376"/>
      <c r="M227" s="376"/>
      <c r="N227" s="376"/>
      <c r="O227" s="376"/>
      <c r="P227" s="376"/>
      <c r="Q227" s="518"/>
      <c r="R227" s="47"/>
    </row>
    <row r="228" spans="4:18">
      <c r="D228" s="86"/>
      <c r="E228" s="376"/>
      <c r="F228" s="376"/>
      <c r="G228" s="376"/>
      <c r="H228" s="376"/>
      <c r="I228" s="376"/>
      <c r="J228" s="376"/>
      <c r="K228" s="376"/>
      <c r="L228" s="376"/>
      <c r="M228" s="376"/>
      <c r="N228" s="376"/>
      <c r="O228" s="376"/>
      <c r="P228" s="376"/>
      <c r="Q228" s="518"/>
      <c r="R228" s="47"/>
    </row>
    <row r="229" spans="4:18">
      <c r="D229" s="86">
        <v>12</v>
      </c>
      <c r="E229" s="376"/>
      <c r="F229" s="376"/>
      <c r="G229" s="376"/>
      <c r="H229" s="376"/>
      <c r="I229" s="376"/>
      <c r="J229" s="376"/>
      <c r="K229" s="376"/>
      <c r="L229" s="376"/>
      <c r="M229" s="376"/>
      <c r="N229" s="376"/>
      <c r="O229" s="376"/>
      <c r="P229" s="376"/>
      <c r="Q229" s="518"/>
      <c r="R229" s="47"/>
    </row>
    <row r="230" spans="4:18">
      <c r="D230" s="86"/>
      <c r="E230" s="376"/>
      <c r="F230" s="376"/>
      <c r="G230" s="376"/>
      <c r="H230" s="376"/>
      <c r="I230" s="376"/>
      <c r="J230" s="376"/>
      <c r="K230" s="376"/>
      <c r="L230" s="376"/>
      <c r="M230" s="376"/>
      <c r="N230" s="376"/>
      <c r="O230" s="376"/>
      <c r="P230" s="376"/>
      <c r="Q230" s="518"/>
      <c r="R230" s="47"/>
    </row>
    <row r="231" spans="4:18">
      <c r="D231" s="86">
        <v>13</v>
      </c>
      <c r="E231" s="376"/>
      <c r="F231" s="376"/>
      <c r="G231" s="376"/>
      <c r="H231" s="376"/>
      <c r="I231" s="376"/>
      <c r="J231" s="376"/>
      <c r="K231" s="376"/>
      <c r="L231" s="376"/>
      <c r="M231" s="376"/>
      <c r="N231" s="376"/>
      <c r="O231" s="376"/>
      <c r="P231" s="376"/>
      <c r="Q231" s="518"/>
      <c r="R231" s="47"/>
    </row>
    <row r="232" spans="4:18">
      <c r="D232" s="86"/>
      <c r="E232" s="376"/>
      <c r="F232" s="376"/>
      <c r="G232" s="376"/>
      <c r="H232" s="376"/>
      <c r="I232" s="376"/>
      <c r="J232" s="376"/>
      <c r="K232" s="376"/>
      <c r="L232" s="376"/>
      <c r="M232" s="376"/>
      <c r="N232" s="376"/>
      <c r="O232" s="376"/>
      <c r="P232" s="376"/>
      <c r="Q232" s="518"/>
      <c r="R232" s="47"/>
    </row>
    <row r="233" spans="4:18">
      <c r="D233" s="86">
        <v>14</v>
      </c>
      <c r="E233" s="376"/>
      <c r="F233" s="376"/>
      <c r="G233" s="376"/>
      <c r="H233" s="376"/>
      <c r="I233" s="376"/>
      <c r="J233" s="376"/>
      <c r="K233" s="376"/>
      <c r="L233" s="376"/>
      <c r="M233" s="376"/>
      <c r="N233" s="376"/>
      <c r="O233" s="376"/>
      <c r="P233" s="376"/>
      <c r="Q233" s="518"/>
      <c r="R233" s="47"/>
    </row>
    <row r="234" spans="4:18">
      <c r="D234" s="86"/>
      <c r="E234" s="376"/>
      <c r="F234" s="376"/>
      <c r="G234" s="376"/>
      <c r="H234" s="376"/>
      <c r="I234" s="376"/>
      <c r="J234" s="376"/>
      <c r="K234" s="376"/>
      <c r="L234" s="376"/>
      <c r="M234" s="376"/>
      <c r="N234" s="376"/>
      <c r="O234" s="376"/>
      <c r="P234" s="376"/>
      <c r="Q234" s="518"/>
      <c r="R234" s="47"/>
    </row>
    <row r="235" spans="4:18">
      <c r="D235" s="86">
        <v>15</v>
      </c>
      <c r="E235" s="376"/>
      <c r="F235" s="376"/>
      <c r="G235" s="376"/>
      <c r="H235" s="376"/>
      <c r="I235" s="376"/>
      <c r="J235" s="376"/>
      <c r="K235" s="376"/>
      <c r="L235" s="376"/>
      <c r="M235" s="376"/>
      <c r="N235" s="376"/>
      <c r="O235" s="376"/>
      <c r="P235" s="376"/>
      <c r="Q235" s="518"/>
      <c r="R235" s="47"/>
    </row>
    <row r="236" spans="4:18">
      <c r="D236" s="86"/>
      <c r="E236" s="376"/>
      <c r="F236" s="376"/>
      <c r="G236" s="376"/>
      <c r="H236" s="376"/>
      <c r="I236" s="376"/>
      <c r="J236" s="376"/>
      <c r="K236" s="376"/>
      <c r="L236" s="376"/>
      <c r="M236" s="376"/>
      <c r="N236" s="376"/>
      <c r="O236" s="376"/>
      <c r="P236" s="376"/>
      <c r="Q236" s="518"/>
      <c r="R236" s="47"/>
    </row>
    <row r="237" spans="4:18">
      <c r="D237" s="8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518"/>
      <c r="R237" s="47"/>
    </row>
    <row r="238" spans="4:18" ht="15.75">
      <c r="D238" s="86"/>
      <c r="E238" s="523" t="s">
        <v>77</v>
      </c>
      <c r="F238" s="376"/>
      <c r="G238" s="376"/>
      <c r="H238" s="376"/>
      <c r="I238" s="376"/>
      <c r="J238" s="376"/>
      <c r="K238" s="376"/>
      <c r="L238" s="376"/>
      <c r="M238" s="376"/>
      <c r="N238" s="376"/>
      <c r="O238" s="376"/>
      <c r="P238" s="376"/>
      <c r="Q238" s="518"/>
      <c r="R238" s="47"/>
    </row>
    <row r="239" spans="4:18">
      <c r="D239" s="513" t="s">
        <v>411</v>
      </c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502" t="s">
        <v>412</v>
      </c>
    </row>
    <row r="240" spans="4:18">
      <c r="D240" s="515" t="s">
        <v>413</v>
      </c>
    </row>
    <row r="242" spans="4:18" ht="15.75">
      <c r="E242" s="437" t="s">
        <v>58</v>
      </c>
    </row>
    <row r="243" spans="4:18" ht="15.75">
      <c r="E243" s="437" t="s">
        <v>163</v>
      </c>
    </row>
    <row r="244" spans="4:18" ht="15.75">
      <c r="E244" s="437" t="s">
        <v>60</v>
      </c>
    </row>
    <row r="245" spans="4:18" ht="15.75">
      <c r="E245" s="437"/>
    </row>
    <row r="246" spans="4:18" ht="15.75">
      <c r="E246" s="437" t="s">
        <v>61</v>
      </c>
    </row>
    <row r="247" spans="4:18" ht="15.75">
      <c r="E247" s="437" t="s">
        <v>418</v>
      </c>
    </row>
    <row r="250" spans="4:18">
      <c r="D250" s="86"/>
      <c r="E250" s="400"/>
      <c r="F250" s="400"/>
      <c r="G250" s="400"/>
      <c r="H250" s="400"/>
      <c r="I250" s="400"/>
      <c r="J250" s="400"/>
      <c r="K250" s="400"/>
      <c r="L250" s="400"/>
      <c r="M250" s="399" t="s">
        <v>63</v>
      </c>
      <c r="N250" s="400"/>
      <c r="O250" s="399" t="s">
        <v>66</v>
      </c>
      <c r="P250" s="400"/>
      <c r="Q250" s="401" t="s">
        <v>379</v>
      </c>
      <c r="R250" s="47"/>
    </row>
    <row r="251" spans="4:18">
      <c r="D251" s="405"/>
      <c r="E251" s="34" t="s">
        <v>380</v>
      </c>
      <c r="M251" s="402" t="s">
        <v>68</v>
      </c>
      <c r="N251" s="48"/>
      <c r="O251" s="426"/>
      <c r="P251" s="505"/>
      <c r="Q251" s="408"/>
      <c r="R251" s="47"/>
    </row>
    <row r="252" spans="4:18">
      <c r="D252" s="405"/>
      <c r="E252" s="34"/>
      <c r="F252" s="34"/>
      <c r="G252" s="34"/>
      <c r="H252" s="34"/>
      <c r="I252" s="34"/>
      <c r="J252" s="34"/>
      <c r="K252" s="34"/>
      <c r="L252" s="34"/>
      <c r="M252" s="402" t="s">
        <v>73</v>
      </c>
      <c r="N252" s="103"/>
      <c r="O252" s="426"/>
      <c r="P252" s="507"/>
      <c r="Q252" s="408"/>
      <c r="R252" s="47"/>
    </row>
    <row r="253" spans="4:18">
      <c r="D253" s="86"/>
      <c r="E253" s="400"/>
      <c r="F253" s="399"/>
      <c r="G253" s="399"/>
      <c r="H253" s="399"/>
      <c r="I253" s="399"/>
      <c r="J253" s="86"/>
      <c r="K253" s="399" t="s">
        <v>383</v>
      </c>
      <c r="L253" s="400"/>
      <c r="M253" s="400"/>
      <c r="N253" s="399" t="s">
        <v>384</v>
      </c>
      <c r="O253" s="400"/>
      <c r="P253" s="400"/>
      <c r="Q253" s="516"/>
      <c r="R253" s="47"/>
    </row>
    <row r="254" spans="4:18">
      <c r="D254" s="405"/>
      <c r="F254" s="402"/>
      <c r="G254" s="402"/>
      <c r="H254" s="402"/>
      <c r="I254" s="405" t="s">
        <v>77</v>
      </c>
      <c r="J254" s="405" t="s">
        <v>385</v>
      </c>
      <c r="K254" s="86"/>
      <c r="L254" s="86" t="s">
        <v>386</v>
      </c>
      <c r="M254" s="399"/>
      <c r="N254" s="86" t="s">
        <v>385</v>
      </c>
      <c r="O254" s="86" t="s">
        <v>387</v>
      </c>
      <c r="P254" s="86" t="s">
        <v>386</v>
      </c>
      <c r="Q254" s="438"/>
      <c r="R254" s="47"/>
    </row>
    <row r="255" spans="4:18">
      <c r="D255" s="405"/>
      <c r="E255" s="413" t="s">
        <v>388</v>
      </c>
      <c r="F255" s="405" t="s">
        <v>389</v>
      </c>
      <c r="G255" s="405" t="s">
        <v>390</v>
      </c>
      <c r="H255" s="402"/>
      <c r="I255" s="405" t="s">
        <v>391</v>
      </c>
      <c r="J255" s="405" t="s">
        <v>392</v>
      </c>
      <c r="K255" s="405" t="s">
        <v>387</v>
      </c>
      <c r="L255" s="405" t="s">
        <v>385</v>
      </c>
      <c r="M255" s="402"/>
      <c r="N255" s="405" t="s">
        <v>392</v>
      </c>
      <c r="O255" s="405" t="s">
        <v>393</v>
      </c>
      <c r="P255" s="405" t="s">
        <v>385</v>
      </c>
      <c r="Q255" s="408"/>
      <c r="R255" s="47"/>
    </row>
    <row r="256" spans="4:18">
      <c r="D256" s="405"/>
      <c r="E256" s="413" t="s">
        <v>394</v>
      </c>
      <c r="F256" s="405" t="s">
        <v>14</v>
      </c>
      <c r="G256" s="405" t="s">
        <v>14</v>
      </c>
      <c r="H256" s="405" t="s">
        <v>395</v>
      </c>
      <c r="I256" s="405" t="s">
        <v>396</v>
      </c>
      <c r="J256" s="405" t="s">
        <v>239</v>
      </c>
      <c r="K256" s="405" t="s">
        <v>393</v>
      </c>
      <c r="L256" s="405" t="s">
        <v>392</v>
      </c>
      <c r="M256" s="405" t="s">
        <v>77</v>
      </c>
      <c r="N256" s="405" t="s">
        <v>239</v>
      </c>
      <c r="O256" s="405" t="s">
        <v>237</v>
      </c>
      <c r="P256" s="405" t="s">
        <v>392</v>
      </c>
      <c r="Q256" s="408" t="s">
        <v>77</v>
      </c>
      <c r="R256" s="47"/>
    </row>
    <row r="257" spans="4:18">
      <c r="D257" s="86">
        <v>1</v>
      </c>
      <c r="E257" s="376"/>
      <c r="F257" s="376"/>
      <c r="G257" s="376"/>
      <c r="H257" s="376"/>
      <c r="I257" s="376"/>
      <c r="J257" s="376"/>
      <c r="K257" s="376"/>
      <c r="L257" s="376"/>
      <c r="M257" s="376"/>
      <c r="N257" s="376"/>
      <c r="O257" s="376"/>
      <c r="P257" s="376"/>
      <c r="Q257" s="518"/>
      <c r="R257" s="47"/>
    </row>
    <row r="258" spans="4:18">
      <c r="D258" s="86"/>
      <c r="E258" s="376"/>
      <c r="F258" s="376"/>
      <c r="G258" s="376"/>
      <c r="H258" s="376"/>
      <c r="I258" s="376"/>
      <c r="J258" s="376"/>
      <c r="K258" s="376"/>
      <c r="L258" s="376"/>
      <c r="M258" s="376"/>
      <c r="N258" s="376"/>
      <c r="O258" s="376"/>
      <c r="P258" s="376"/>
      <c r="Q258" s="518"/>
      <c r="R258" s="47"/>
    </row>
    <row r="259" spans="4:18">
      <c r="D259" s="86">
        <v>2</v>
      </c>
      <c r="E259" s="376"/>
      <c r="F259" s="376"/>
      <c r="G259" s="376"/>
      <c r="H259" s="376"/>
      <c r="I259" s="376"/>
      <c r="J259" s="376"/>
      <c r="K259" s="376"/>
      <c r="L259" s="376"/>
      <c r="M259" s="376"/>
      <c r="N259" s="376"/>
      <c r="O259" s="376"/>
      <c r="P259" s="376"/>
      <c r="Q259" s="518"/>
      <c r="R259" s="47"/>
    </row>
    <row r="260" spans="4:18">
      <c r="D260" s="86"/>
      <c r="E260" s="376"/>
      <c r="F260" s="376"/>
      <c r="G260" s="376"/>
      <c r="H260" s="376"/>
      <c r="I260" s="376"/>
      <c r="J260" s="376"/>
      <c r="K260" s="376"/>
      <c r="L260" s="376"/>
      <c r="M260" s="376"/>
      <c r="N260" s="376"/>
      <c r="O260" s="376"/>
      <c r="P260" s="376"/>
      <c r="Q260" s="518"/>
      <c r="R260" s="47"/>
    </row>
    <row r="261" spans="4:18">
      <c r="D261" s="86">
        <v>3</v>
      </c>
      <c r="E261" s="376"/>
      <c r="F261" s="376"/>
      <c r="G261" s="376"/>
      <c r="H261" s="376"/>
      <c r="I261" s="376"/>
      <c r="J261" s="376"/>
      <c r="K261" s="376"/>
      <c r="L261" s="376"/>
      <c r="M261" s="376"/>
      <c r="N261" s="376"/>
      <c r="O261" s="376"/>
      <c r="P261" s="376"/>
      <c r="Q261" s="518"/>
      <c r="R261" s="47"/>
    </row>
    <row r="262" spans="4:18">
      <c r="D262" s="86"/>
      <c r="E262" s="376"/>
      <c r="F262" s="376"/>
      <c r="G262" s="376"/>
      <c r="H262" s="376"/>
      <c r="I262" s="376"/>
      <c r="J262" s="376"/>
      <c r="K262" s="376"/>
      <c r="L262" s="376"/>
      <c r="M262" s="376"/>
      <c r="N262" s="376"/>
      <c r="O262" s="376"/>
      <c r="P262" s="376"/>
      <c r="Q262" s="518"/>
      <c r="R262" s="47"/>
    </row>
    <row r="263" spans="4:18">
      <c r="D263" s="86">
        <v>4</v>
      </c>
      <c r="E263" s="376"/>
      <c r="F263" s="376"/>
      <c r="G263" s="376"/>
      <c r="H263" s="376"/>
      <c r="I263" s="376"/>
      <c r="J263" s="376"/>
      <c r="K263" s="376"/>
      <c r="L263" s="376"/>
      <c r="M263" s="376"/>
      <c r="N263" s="376"/>
      <c r="O263" s="376"/>
      <c r="P263" s="376"/>
      <c r="Q263" s="518"/>
      <c r="R263" s="47"/>
    </row>
    <row r="264" spans="4:18">
      <c r="D264" s="86"/>
      <c r="E264" s="376"/>
      <c r="F264" s="376"/>
      <c r="G264" s="376"/>
      <c r="H264" s="376"/>
      <c r="I264" s="376"/>
      <c r="J264" s="376"/>
      <c r="K264" s="376"/>
      <c r="L264" s="376"/>
      <c r="M264" s="376"/>
      <c r="N264" s="376"/>
      <c r="O264" s="376"/>
      <c r="P264" s="376"/>
      <c r="Q264" s="518"/>
      <c r="R264" s="47"/>
    </row>
    <row r="265" spans="4:18">
      <c r="D265" s="86">
        <v>5</v>
      </c>
      <c r="E265" s="376"/>
      <c r="F265" s="376"/>
      <c r="G265" s="376"/>
      <c r="H265" s="376"/>
      <c r="I265" s="376"/>
      <c r="J265" s="376"/>
      <c r="K265" s="376"/>
      <c r="L265" s="376"/>
      <c r="M265" s="376"/>
      <c r="N265" s="376"/>
      <c r="O265" s="376"/>
      <c r="P265" s="376"/>
      <c r="Q265" s="518"/>
      <c r="R265" s="47"/>
    </row>
    <row r="266" spans="4:18">
      <c r="D266" s="86"/>
      <c r="E266" s="376"/>
      <c r="F266" s="376"/>
      <c r="G266" s="376"/>
      <c r="H266" s="376"/>
      <c r="I266" s="376"/>
      <c r="J266" s="376"/>
      <c r="K266" s="376"/>
      <c r="L266" s="376"/>
      <c r="M266" s="376"/>
      <c r="N266" s="376"/>
      <c r="O266" s="376"/>
      <c r="P266" s="376"/>
      <c r="Q266" s="518"/>
      <c r="R266" s="47"/>
    </row>
    <row r="267" spans="4:18">
      <c r="D267" s="86">
        <v>6</v>
      </c>
      <c r="E267" s="376"/>
      <c r="F267" s="376"/>
      <c r="G267" s="376"/>
      <c r="H267" s="376"/>
      <c r="I267" s="376"/>
      <c r="J267" s="376"/>
      <c r="K267" s="376"/>
      <c r="L267" s="376"/>
      <c r="M267" s="376"/>
      <c r="N267" s="376"/>
      <c r="O267" s="376"/>
      <c r="P267" s="376"/>
      <c r="Q267" s="518"/>
      <c r="R267" s="47"/>
    </row>
    <row r="268" spans="4:18">
      <c r="D268" s="86"/>
      <c r="E268" s="376"/>
      <c r="F268" s="376"/>
      <c r="G268" s="376"/>
      <c r="H268" s="376"/>
      <c r="I268" s="376"/>
      <c r="J268" s="376"/>
      <c r="K268" s="376"/>
      <c r="L268" s="376"/>
      <c r="M268" s="376"/>
      <c r="N268" s="376"/>
      <c r="O268" s="376"/>
      <c r="P268" s="376"/>
      <c r="Q268" s="518"/>
      <c r="R268" s="47"/>
    </row>
    <row r="269" spans="4:18">
      <c r="D269" s="86">
        <v>7</v>
      </c>
      <c r="E269" s="376"/>
      <c r="F269" s="376"/>
      <c r="G269" s="376"/>
      <c r="H269" s="376"/>
      <c r="I269" s="376"/>
      <c r="J269" s="376"/>
      <c r="K269" s="376"/>
      <c r="L269" s="376"/>
      <c r="M269" s="376"/>
      <c r="N269" s="376"/>
      <c r="O269" s="376"/>
      <c r="P269" s="376"/>
      <c r="Q269" s="518"/>
      <c r="R269" s="47"/>
    </row>
    <row r="270" spans="4:18">
      <c r="D270" s="86"/>
      <c r="E270" s="376"/>
      <c r="F270" s="376"/>
      <c r="G270" s="376"/>
      <c r="H270" s="376"/>
      <c r="I270" s="376"/>
      <c r="J270" s="376"/>
      <c r="K270" s="376"/>
      <c r="L270" s="376"/>
      <c r="M270" s="376"/>
      <c r="N270" s="376"/>
      <c r="O270" s="376"/>
      <c r="P270" s="376"/>
      <c r="Q270" s="518"/>
      <c r="R270" s="47"/>
    </row>
    <row r="271" spans="4:18">
      <c r="D271" s="86">
        <v>8</v>
      </c>
      <c r="E271" s="376"/>
      <c r="F271" s="376"/>
      <c r="G271" s="376"/>
      <c r="H271" s="376"/>
      <c r="I271" s="376"/>
      <c r="J271" s="376"/>
      <c r="K271" s="376"/>
      <c r="L271" s="376"/>
      <c r="M271" s="376"/>
      <c r="N271" s="376"/>
      <c r="O271" s="376"/>
      <c r="P271" s="376"/>
      <c r="Q271" s="518"/>
      <c r="R271" s="47"/>
    </row>
    <row r="272" spans="4:18">
      <c r="D272" s="86"/>
      <c r="E272" s="376"/>
      <c r="F272" s="376"/>
      <c r="G272" s="376"/>
      <c r="H272" s="376"/>
      <c r="I272" s="376"/>
      <c r="J272" s="376"/>
      <c r="K272" s="376"/>
      <c r="L272" s="376"/>
      <c r="M272" s="376"/>
      <c r="N272" s="376"/>
      <c r="O272" s="376"/>
      <c r="P272" s="376"/>
      <c r="Q272" s="518"/>
      <c r="R272" s="47"/>
    </row>
    <row r="273" spans="4:18">
      <c r="D273" s="86">
        <v>9</v>
      </c>
      <c r="E273" s="376"/>
      <c r="F273" s="376"/>
      <c r="G273" s="376"/>
      <c r="H273" s="376"/>
      <c r="I273" s="376"/>
      <c r="J273" s="376"/>
      <c r="K273" s="376"/>
      <c r="L273" s="376"/>
      <c r="M273" s="376"/>
      <c r="N273" s="376"/>
      <c r="O273" s="376"/>
      <c r="P273" s="376"/>
      <c r="Q273" s="518"/>
      <c r="R273" s="47"/>
    </row>
    <row r="274" spans="4:18">
      <c r="D274" s="86"/>
      <c r="E274" s="376"/>
      <c r="F274" s="376"/>
      <c r="G274" s="376"/>
      <c r="H274" s="376"/>
      <c r="I274" s="376"/>
      <c r="J274" s="376"/>
      <c r="K274" s="376"/>
      <c r="L274" s="376"/>
      <c r="M274" s="376"/>
      <c r="N274" s="376"/>
      <c r="O274" s="376"/>
      <c r="P274" s="376"/>
      <c r="Q274" s="518"/>
      <c r="R274" s="47"/>
    </row>
    <row r="275" spans="4:18">
      <c r="D275" s="86">
        <v>10</v>
      </c>
      <c r="E275" s="376"/>
      <c r="F275" s="376"/>
      <c r="G275" s="376"/>
      <c r="H275" s="376"/>
      <c r="I275" s="376"/>
      <c r="J275" s="376"/>
      <c r="K275" s="376"/>
      <c r="L275" s="376"/>
      <c r="M275" s="376"/>
      <c r="N275" s="376"/>
      <c r="O275" s="376"/>
      <c r="P275" s="376"/>
      <c r="Q275" s="518"/>
      <c r="R275" s="47"/>
    </row>
    <row r="276" spans="4:18">
      <c r="D276" s="86"/>
      <c r="E276" s="376"/>
      <c r="F276" s="376"/>
      <c r="G276" s="376"/>
      <c r="H276" s="376"/>
      <c r="I276" s="376"/>
      <c r="J276" s="376"/>
      <c r="K276" s="376"/>
      <c r="L276" s="376"/>
      <c r="M276" s="376"/>
      <c r="N276" s="376"/>
      <c r="O276" s="376"/>
      <c r="P276" s="376"/>
      <c r="Q276" s="518"/>
      <c r="R276" s="47"/>
    </row>
    <row r="277" spans="4:18">
      <c r="D277" s="86">
        <v>11</v>
      </c>
      <c r="E277" s="376"/>
      <c r="F277" s="376"/>
      <c r="G277" s="376"/>
      <c r="H277" s="376"/>
      <c r="I277" s="376"/>
      <c r="J277" s="376"/>
      <c r="K277" s="376"/>
      <c r="L277" s="376"/>
      <c r="M277" s="376"/>
      <c r="N277" s="376"/>
      <c r="O277" s="376"/>
      <c r="P277" s="376"/>
      <c r="Q277" s="518"/>
      <c r="R277" s="47"/>
    </row>
    <row r="278" spans="4:18">
      <c r="D278" s="86"/>
      <c r="E278" s="376"/>
      <c r="F278" s="376"/>
      <c r="G278" s="376"/>
      <c r="H278" s="376"/>
      <c r="I278" s="376"/>
      <c r="J278" s="376"/>
      <c r="K278" s="376"/>
      <c r="L278" s="376"/>
      <c r="M278" s="376"/>
      <c r="N278" s="376"/>
      <c r="O278" s="376"/>
      <c r="P278" s="376"/>
      <c r="Q278" s="518"/>
      <c r="R278" s="47"/>
    </row>
    <row r="279" spans="4:18">
      <c r="D279" s="86">
        <v>12</v>
      </c>
      <c r="E279" s="376"/>
      <c r="F279" s="376"/>
      <c r="G279" s="376"/>
      <c r="H279" s="376"/>
      <c r="I279" s="376"/>
      <c r="J279" s="376"/>
      <c r="K279" s="376"/>
      <c r="L279" s="376"/>
      <c r="M279" s="376"/>
      <c r="N279" s="376"/>
      <c r="O279" s="376"/>
      <c r="P279" s="376"/>
      <c r="Q279" s="518"/>
      <c r="R279" s="47"/>
    </row>
    <row r="280" spans="4:18">
      <c r="D280" s="86"/>
      <c r="E280" s="376"/>
      <c r="F280" s="376"/>
      <c r="G280" s="376"/>
      <c r="H280" s="376"/>
      <c r="I280" s="376"/>
      <c r="J280" s="376"/>
      <c r="K280" s="376"/>
      <c r="L280" s="376"/>
      <c r="M280" s="376"/>
      <c r="N280" s="376"/>
      <c r="O280" s="376"/>
      <c r="P280" s="376"/>
      <c r="Q280" s="518"/>
      <c r="R280" s="47"/>
    </row>
    <row r="281" spans="4:18">
      <c r="D281" s="86">
        <v>13</v>
      </c>
      <c r="E281" s="376"/>
      <c r="F281" s="376"/>
      <c r="G281" s="376"/>
      <c r="H281" s="376"/>
      <c r="I281" s="376"/>
      <c r="J281" s="376"/>
      <c r="K281" s="376"/>
      <c r="L281" s="376"/>
      <c r="M281" s="376"/>
      <c r="N281" s="376"/>
      <c r="O281" s="376"/>
      <c r="P281" s="376"/>
      <c r="Q281" s="518"/>
      <c r="R281" s="47"/>
    </row>
    <row r="282" spans="4:18">
      <c r="D282" s="86"/>
      <c r="E282" s="376"/>
      <c r="F282" s="376"/>
      <c r="G282" s="376"/>
      <c r="H282" s="376"/>
      <c r="I282" s="376"/>
      <c r="J282" s="376"/>
      <c r="K282" s="376"/>
      <c r="L282" s="376"/>
      <c r="M282" s="376"/>
      <c r="N282" s="376"/>
      <c r="O282" s="376"/>
      <c r="P282" s="376"/>
      <c r="Q282" s="518"/>
      <c r="R282" s="47"/>
    </row>
    <row r="283" spans="4:18">
      <c r="D283" s="86">
        <v>14</v>
      </c>
      <c r="E283" s="376"/>
      <c r="F283" s="376"/>
      <c r="G283" s="376"/>
      <c r="H283" s="376"/>
      <c r="I283" s="376"/>
      <c r="J283" s="376"/>
      <c r="K283" s="376"/>
      <c r="L283" s="376"/>
      <c r="M283" s="376"/>
      <c r="N283" s="376"/>
      <c r="O283" s="376"/>
      <c r="P283" s="376"/>
      <c r="Q283" s="518"/>
      <c r="R283" s="47"/>
    </row>
    <row r="284" spans="4:18">
      <c r="D284" s="86"/>
      <c r="E284" s="376"/>
      <c r="F284" s="376"/>
      <c r="G284" s="376"/>
      <c r="H284" s="376"/>
      <c r="I284" s="376"/>
      <c r="J284" s="376"/>
      <c r="K284" s="376"/>
      <c r="L284" s="376"/>
      <c r="M284" s="376"/>
      <c r="N284" s="376"/>
      <c r="O284" s="376"/>
      <c r="P284" s="376"/>
      <c r="Q284" s="518"/>
      <c r="R284" s="47"/>
    </row>
    <row r="285" spans="4:18">
      <c r="D285" s="86">
        <v>15</v>
      </c>
      <c r="E285" s="376"/>
      <c r="F285" s="376"/>
      <c r="G285" s="376"/>
      <c r="H285" s="376"/>
      <c r="I285" s="376"/>
      <c r="J285" s="376"/>
      <c r="K285" s="376"/>
      <c r="L285" s="376"/>
      <c r="M285" s="376"/>
      <c r="N285" s="376"/>
      <c r="O285" s="376"/>
      <c r="P285" s="376"/>
      <c r="Q285" s="518"/>
      <c r="R285" s="47"/>
    </row>
    <row r="286" spans="4:18">
      <c r="D286" s="86"/>
      <c r="E286" s="376"/>
      <c r="F286" s="376"/>
      <c r="G286" s="376"/>
      <c r="H286" s="376"/>
      <c r="I286" s="376"/>
      <c r="J286" s="376"/>
      <c r="K286" s="376"/>
      <c r="L286" s="376"/>
      <c r="M286" s="376"/>
      <c r="N286" s="376"/>
      <c r="O286" s="376"/>
      <c r="P286" s="376"/>
      <c r="Q286" s="518"/>
      <c r="R286" s="47"/>
    </row>
    <row r="287" spans="4:18">
      <c r="D287" s="86"/>
      <c r="E287" s="376"/>
      <c r="F287" s="376"/>
      <c r="G287" s="376"/>
      <c r="H287" s="376"/>
      <c r="I287" s="376"/>
      <c r="J287" s="376"/>
      <c r="K287" s="376"/>
      <c r="L287" s="376"/>
      <c r="M287" s="376"/>
      <c r="N287" s="376"/>
      <c r="O287" s="376"/>
      <c r="P287" s="376"/>
      <c r="Q287" s="518"/>
      <c r="R287" s="47"/>
    </row>
    <row r="288" spans="4:18" ht="15.75">
      <c r="D288" s="86"/>
      <c r="E288" s="523" t="s">
        <v>77</v>
      </c>
      <c r="F288" s="376"/>
      <c r="G288" s="376"/>
      <c r="H288" s="376"/>
      <c r="I288" s="376"/>
      <c r="J288" s="376"/>
      <c r="K288" s="376"/>
      <c r="L288" s="376"/>
      <c r="M288" s="376"/>
      <c r="N288" s="376"/>
      <c r="O288" s="376"/>
      <c r="P288" s="376"/>
      <c r="Q288" s="518"/>
      <c r="R288" s="47"/>
    </row>
    <row r="289" spans="4:17">
      <c r="D289" s="513" t="s">
        <v>411</v>
      </c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502" t="s">
        <v>412</v>
      </c>
    </row>
    <row r="290" spans="4:17">
      <c r="D290" s="515" t="s">
        <v>413</v>
      </c>
    </row>
    <row r="292" spans="4:17" ht="15.75">
      <c r="E292" s="437" t="s">
        <v>58</v>
      </c>
    </row>
    <row r="293" spans="4:17" ht="15.75">
      <c r="E293" s="437" t="s">
        <v>163</v>
      </c>
    </row>
    <row r="294" spans="4:17" ht="15.75">
      <c r="E294" s="437" t="s">
        <v>60</v>
      </c>
    </row>
    <row r="295" spans="4:17" ht="15.75">
      <c r="E295" s="437"/>
    </row>
    <row r="296" spans="4:17" ht="15.75">
      <c r="E296" s="437" t="s">
        <v>61</v>
      </c>
    </row>
    <row r="297" spans="4:17" ht="15.75">
      <c r="E297" s="437" t="s">
        <v>419</v>
      </c>
    </row>
  </sheetData>
  <sheetProtection password="EBB3" sheet="1" objects="1" scenarios="1" selectLockedCells="1" selectUnlockedCells="1"/>
  <mergeCells count="3">
    <mergeCell ref="L1:N1"/>
    <mergeCell ref="J4:M4"/>
    <mergeCell ref="N4:Q4"/>
  </mergeCells>
  <phoneticPr fontId="4" type="noConversion"/>
  <printOptions horizontalCentered="1" verticalCentered="1"/>
  <pageMargins left="0" right="0" top="0" bottom="0" header="0" footer="0"/>
  <pageSetup scale="77" orientation="landscape" horizontalDpi="4294967295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C1:O42"/>
  <sheetViews>
    <sheetView topLeftCell="D1" workbookViewId="0">
      <selection activeCell="O11" sqref="O11"/>
    </sheetView>
  </sheetViews>
  <sheetFormatPr defaultColWidth="12.42578125" defaultRowHeight="12.75"/>
  <cols>
    <col min="1" max="1" width="12.42578125" style="2" customWidth="1"/>
    <col min="2" max="2" width="16.28515625" style="2" customWidth="1"/>
    <col min="3" max="3" width="30.42578125" style="2" customWidth="1"/>
    <col min="4" max="4" width="16.28515625" style="2" customWidth="1"/>
    <col min="5" max="5" width="13.7109375" style="2" customWidth="1"/>
    <col min="6" max="6" width="10.7109375" style="2" bestFit="1" customWidth="1"/>
    <col min="7" max="7" width="10.140625" style="2" bestFit="1" customWidth="1"/>
    <col min="8" max="8" width="11.7109375" style="2" bestFit="1" customWidth="1"/>
    <col min="9" max="9" width="9" style="2" bestFit="1" customWidth="1"/>
    <col min="10" max="10" width="10.5703125" style="2" bestFit="1" customWidth="1"/>
    <col min="11" max="11" width="12.85546875" style="2" customWidth="1"/>
    <col min="12" max="12" width="12.42578125" style="2" customWidth="1"/>
    <col min="13" max="13" width="16.28515625" style="2" customWidth="1"/>
    <col min="14" max="14" width="13.7109375" style="2" customWidth="1"/>
    <col min="15" max="16384" width="12.42578125" style="2"/>
  </cols>
  <sheetData>
    <row r="1" spans="4:15">
      <c r="D1" s="399"/>
      <c r="E1" s="309"/>
      <c r="F1" s="524"/>
      <c r="G1" s="452" t="s">
        <v>68</v>
      </c>
      <c r="H1" s="210"/>
      <c r="I1" s="211">
        <v>39630</v>
      </c>
      <c r="J1" s="400" t="s">
        <v>66</v>
      </c>
      <c r="K1" s="525" t="s">
        <v>760</v>
      </c>
      <c r="L1" s="400"/>
      <c r="M1" s="400"/>
      <c r="N1" s="526" t="s">
        <v>379</v>
      </c>
      <c r="O1" s="47"/>
    </row>
    <row r="2" spans="4:15">
      <c r="D2" s="402"/>
      <c r="E2" s="402"/>
      <c r="G2" s="456" t="s">
        <v>73</v>
      </c>
      <c r="H2" s="199"/>
      <c r="I2" s="200">
        <v>39994</v>
      </c>
      <c r="K2" s="2" t="s">
        <v>761</v>
      </c>
      <c r="N2" s="527" t="s">
        <v>420</v>
      </c>
      <c r="O2" s="47"/>
    </row>
    <row r="3" spans="4:15">
      <c r="D3" s="402"/>
      <c r="E3" s="402"/>
      <c r="G3" s="212"/>
      <c r="H3" s="104"/>
      <c r="I3" s="105"/>
      <c r="N3" s="506"/>
      <c r="O3" s="47"/>
    </row>
    <row r="4" spans="4:15">
      <c r="D4" s="438"/>
      <c r="E4" s="528" t="s">
        <v>421</v>
      </c>
      <c r="F4" s="529"/>
      <c r="G4" s="529"/>
      <c r="H4" s="529"/>
      <c r="I4" s="529"/>
      <c r="J4" s="529"/>
      <c r="K4" s="530"/>
      <c r="L4" s="528" t="s">
        <v>422</v>
      </c>
      <c r="M4" s="529"/>
      <c r="N4" s="530"/>
      <c r="O4" s="47"/>
    </row>
    <row r="5" spans="4:15">
      <c r="D5" s="402"/>
      <c r="E5" s="405" t="s">
        <v>31</v>
      </c>
      <c r="F5" s="405" t="s">
        <v>423</v>
      </c>
      <c r="G5" s="531" t="s">
        <v>424</v>
      </c>
      <c r="H5" s="405" t="s">
        <v>425</v>
      </c>
      <c r="I5" s="405" t="s">
        <v>84</v>
      </c>
      <c r="J5" s="405" t="s">
        <v>426</v>
      </c>
      <c r="K5" s="405" t="s">
        <v>77</v>
      </c>
      <c r="L5" s="405" t="s">
        <v>427</v>
      </c>
      <c r="M5" s="405" t="s">
        <v>428</v>
      </c>
      <c r="N5" s="527" t="s">
        <v>77</v>
      </c>
      <c r="O5" s="47"/>
    </row>
    <row r="6" spans="4:15">
      <c r="D6" s="477" t="s">
        <v>429</v>
      </c>
      <c r="E6" s="477">
        <v>2199</v>
      </c>
      <c r="F6" s="477">
        <v>258</v>
      </c>
      <c r="G6" s="477">
        <v>272</v>
      </c>
      <c r="H6" s="477">
        <v>24</v>
      </c>
      <c r="I6" s="477"/>
      <c r="J6" s="477">
        <v>338</v>
      </c>
      <c r="K6" s="477">
        <v>3091</v>
      </c>
      <c r="L6" s="477"/>
      <c r="M6" s="477">
        <v>65</v>
      </c>
      <c r="N6" s="477">
        <v>65</v>
      </c>
      <c r="O6" s="47"/>
    </row>
    <row r="7" spans="4:15" s="205" customFormat="1">
      <c r="D7" s="532"/>
      <c r="E7" s="533"/>
      <c r="F7" s="534"/>
      <c r="G7" s="534"/>
      <c r="H7" s="534"/>
      <c r="I7" s="534"/>
      <c r="J7" s="534"/>
      <c r="K7" s="535"/>
      <c r="L7" s="534"/>
      <c r="M7" s="534"/>
      <c r="N7" s="532"/>
      <c r="O7" s="206"/>
    </row>
    <row r="8" spans="4:15">
      <c r="D8" s="477" t="s">
        <v>430</v>
      </c>
      <c r="E8" s="482">
        <v>2388</v>
      </c>
      <c r="F8" s="446">
        <v>262</v>
      </c>
      <c r="G8" s="446">
        <v>269</v>
      </c>
      <c r="H8" s="446">
        <v>20</v>
      </c>
      <c r="I8" s="446"/>
      <c r="J8" s="446">
        <v>324</v>
      </c>
      <c r="K8" s="481">
        <v>3263</v>
      </c>
      <c r="L8" s="446"/>
      <c r="M8" s="446">
        <v>165</v>
      </c>
      <c r="N8" s="536">
        <v>165</v>
      </c>
      <c r="O8" s="47"/>
    </row>
    <row r="9" spans="4:15" s="205" customFormat="1">
      <c r="D9" s="532"/>
      <c r="E9" s="533"/>
      <c r="F9" s="534"/>
      <c r="G9" s="534"/>
      <c r="H9" s="534"/>
      <c r="I9" s="534"/>
      <c r="J9" s="534"/>
      <c r="K9" s="535"/>
      <c r="L9" s="534"/>
      <c r="M9" s="534"/>
      <c r="N9" s="532"/>
      <c r="O9" s="206"/>
    </row>
    <row r="10" spans="4:15">
      <c r="D10" s="477" t="s">
        <v>431</v>
      </c>
      <c r="E10" s="482">
        <v>2772</v>
      </c>
      <c r="F10" s="446">
        <v>275</v>
      </c>
      <c r="G10" s="446">
        <v>276</v>
      </c>
      <c r="H10" s="446">
        <v>35</v>
      </c>
      <c r="I10" s="446"/>
      <c r="J10" s="446">
        <v>357</v>
      </c>
      <c r="K10" s="481">
        <v>3715</v>
      </c>
      <c r="L10" s="446"/>
      <c r="M10" s="446">
        <v>118</v>
      </c>
      <c r="N10" s="536">
        <v>118</v>
      </c>
      <c r="O10" s="47"/>
    </row>
    <row r="11" spans="4:15" s="205" customFormat="1">
      <c r="D11" s="532"/>
      <c r="E11" s="533"/>
      <c r="F11" s="534"/>
      <c r="G11" s="534"/>
      <c r="H11" s="534"/>
      <c r="I11" s="534"/>
      <c r="J11" s="534"/>
      <c r="K11" s="535"/>
      <c r="L11" s="534"/>
      <c r="M11" s="534"/>
      <c r="N11" s="532"/>
      <c r="O11" s="206"/>
    </row>
    <row r="12" spans="4:15">
      <c r="D12" s="477" t="s">
        <v>432</v>
      </c>
      <c r="E12" s="482">
        <v>2965</v>
      </c>
      <c r="F12" s="446">
        <v>322</v>
      </c>
      <c r="G12" s="446">
        <v>297</v>
      </c>
      <c r="H12" s="446">
        <v>37</v>
      </c>
      <c r="I12" s="446"/>
      <c r="J12" s="446">
        <v>396</v>
      </c>
      <c r="K12" s="481">
        <v>4017</v>
      </c>
      <c r="L12" s="446"/>
      <c r="M12" s="446">
        <v>93</v>
      </c>
      <c r="N12" s="536">
        <v>93</v>
      </c>
      <c r="O12" s="47"/>
    </row>
    <row r="13" spans="4:15" s="205" customFormat="1">
      <c r="D13" s="532"/>
      <c r="E13" s="533"/>
      <c r="F13" s="534"/>
      <c r="G13" s="534"/>
      <c r="H13" s="534"/>
      <c r="I13" s="534"/>
      <c r="J13" s="534"/>
      <c r="K13" s="535"/>
      <c r="L13" s="534"/>
      <c r="M13" s="534"/>
      <c r="N13" s="532"/>
      <c r="O13" s="206"/>
    </row>
    <row r="14" spans="4:15">
      <c r="D14" s="477" t="s">
        <v>433</v>
      </c>
      <c r="E14" s="482">
        <v>2121</v>
      </c>
      <c r="F14" s="446">
        <v>276</v>
      </c>
      <c r="G14" s="446">
        <v>222</v>
      </c>
      <c r="H14" s="446">
        <v>23</v>
      </c>
      <c r="I14" s="446"/>
      <c r="J14" s="446">
        <v>268</v>
      </c>
      <c r="K14" s="481">
        <v>2910</v>
      </c>
      <c r="L14" s="446"/>
      <c r="M14" s="446">
        <v>73</v>
      </c>
      <c r="N14" s="536">
        <v>73</v>
      </c>
      <c r="O14" s="47"/>
    </row>
    <row r="15" spans="4:15" s="205" customFormat="1">
      <c r="D15" s="532"/>
      <c r="E15" s="533"/>
      <c r="F15" s="534"/>
      <c r="G15" s="534"/>
      <c r="H15" s="534"/>
      <c r="I15" s="534"/>
      <c r="J15" s="534"/>
      <c r="K15" s="535"/>
      <c r="L15" s="534"/>
      <c r="M15" s="534"/>
      <c r="N15" s="532"/>
      <c r="O15" s="206"/>
    </row>
    <row r="16" spans="4:15">
      <c r="D16" s="477" t="s">
        <v>434</v>
      </c>
      <c r="E16" s="482">
        <v>2339</v>
      </c>
      <c r="F16" s="446">
        <v>230</v>
      </c>
      <c r="G16" s="446">
        <v>239</v>
      </c>
      <c r="H16" s="446">
        <v>27</v>
      </c>
      <c r="I16" s="446"/>
      <c r="J16" s="446">
        <v>327</v>
      </c>
      <c r="K16" s="481">
        <v>3162</v>
      </c>
      <c r="L16" s="446"/>
      <c r="M16" s="446">
        <v>73</v>
      </c>
      <c r="N16" s="536">
        <v>73</v>
      </c>
      <c r="O16" s="47"/>
    </row>
    <row r="17" spans="4:15" s="205" customFormat="1">
      <c r="D17" s="532"/>
      <c r="E17" s="533"/>
      <c r="F17" s="534"/>
      <c r="G17" s="534"/>
      <c r="H17" s="534"/>
      <c r="I17" s="534"/>
      <c r="J17" s="534"/>
      <c r="K17" s="534"/>
      <c r="L17" s="534"/>
      <c r="M17" s="534"/>
      <c r="N17" s="537"/>
      <c r="O17" s="206"/>
    </row>
    <row r="18" spans="4:15">
      <c r="D18" s="536" t="s">
        <v>435</v>
      </c>
      <c r="E18" s="538">
        <v>2490</v>
      </c>
      <c r="F18" s="539">
        <v>229</v>
      </c>
      <c r="G18" s="539">
        <v>226</v>
      </c>
      <c r="H18" s="539">
        <v>23</v>
      </c>
      <c r="I18" s="539"/>
      <c r="J18" s="539">
        <v>310</v>
      </c>
      <c r="K18" s="539">
        <v>3278</v>
      </c>
      <c r="L18" s="539"/>
      <c r="M18" s="539">
        <v>79</v>
      </c>
      <c r="N18" s="477">
        <v>79</v>
      </c>
      <c r="O18" s="47"/>
    </row>
    <row r="19" spans="4:15" s="205" customFormat="1">
      <c r="D19" s="532"/>
      <c r="E19" s="540"/>
      <c r="F19" s="534"/>
      <c r="G19" s="534"/>
      <c r="H19" s="534"/>
      <c r="I19" s="534"/>
      <c r="J19" s="534"/>
      <c r="K19" s="535"/>
      <c r="L19" s="534"/>
      <c r="M19" s="534"/>
      <c r="N19" s="532"/>
      <c r="O19" s="206"/>
    </row>
    <row r="20" spans="4:15">
      <c r="D20" s="477" t="s">
        <v>436</v>
      </c>
      <c r="E20" s="482">
        <v>2495</v>
      </c>
      <c r="F20" s="446">
        <v>276</v>
      </c>
      <c r="G20" s="446">
        <v>280</v>
      </c>
      <c r="H20" s="446">
        <v>26</v>
      </c>
      <c r="I20" s="446"/>
      <c r="J20" s="446">
        <v>377</v>
      </c>
      <c r="K20" s="481">
        <v>3454</v>
      </c>
      <c r="L20" s="446"/>
      <c r="M20" s="446">
        <v>75</v>
      </c>
      <c r="N20" s="536">
        <v>75</v>
      </c>
      <c r="O20" s="47"/>
    </row>
    <row r="21" spans="4:15" s="205" customFormat="1">
      <c r="D21" s="532"/>
      <c r="E21" s="540"/>
      <c r="F21" s="534"/>
      <c r="G21" s="534"/>
      <c r="H21" s="534"/>
      <c r="I21" s="534"/>
      <c r="J21" s="534"/>
      <c r="K21" s="535"/>
      <c r="L21" s="534"/>
      <c r="M21" s="534"/>
      <c r="N21" s="532"/>
      <c r="O21" s="206"/>
    </row>
    <row r="22" spans="4:15">
      <c r="D22" s="477" t="s">
        <v>437</v>
      </c>
      <c r="E22" s="482">
        <v>2722</v>
      </c>
      <c r="F22" s="446">
        <v>277</v>
      </c>
      <c r="G22" s="446">
        <v>324</v>
      </c>
      <c r="H22" s="446">
        <v>36</v>
      </c>
      <c r="I22" s="446"/>
      <c r="J22" s="446">
        <v>406</v>
      </c>
      <c r="K22" s="481">
        <v>3765</v>
      </c>
      <c r="L22" s="446"/>
      <c r="M22" s="446">
        <v>94</v>
      </c>
      <c r="N22" s="536">
        <v>94</v>
      </c>
      <c r="O22" s="47"/>
    </row>
    <row r="23" spans="4:15" s="205" customFormat="1">
      <c r="D23" s="532"/>
      <c r="E23" s="540"/>
      <c r="F23" s="534"/>
      <c r="G23" s="534"/>
      <c r="H23" s="534"/>
      <c r="I23" s="534"/>
      <c r="J23" s="534"/>
      <c r="K23" s="535"/>
      <c r="L23" s="534"/>
      <c r="M23" s="534"/>
      <c r="N23" s="532"/>
      <c r="O23" s="206"/>
    </row>
    <row r="24" spans="4:15">
      <c r="D24" s="477" t="s">
        <v>438</v>
      </c>
      <c r="E24" s="482">
        <v>2796</v>
      </c>
      <c r="F24" s="446">
        <v>251</v>
      </c>
      <c r="G24" s="446">
        <v>341</v>
      </c>
      <c r="H24" s="446">
        <v>34</v>
      </c>
      <c r="I24" s="446"/>
      <c r="J24" s="446">
        <v>444</v>
      </c>
      <c r="K24" s="481">
        <v>3866</v>
      </c>
      <c r="L24" s="446"/>
      <c r="M24" s="446">
        <v>102</v>
      </c>
      <c r="N24" s="536">
        <v>102</v>
      </c>
      <c r="O24" s="47"/>
    </row>
    <row r="25" spans="4:15" s="205" customFormat="1">
      <c r="D25" s="532"/>
      <c r="E25" s="540"/>
      <c r="F25" s="534"/>
      <c r="G25" s="534"/>
      <c r="H25" s="534"/>
      <c r="I25" s="534"/>
      <c r="J25" s="534"/>
      <c r="K25" s="535"/>
      <c r="L25" s="534"/>
      <c r="M25" s="534"/>
      <c r="N25" s="532"/>
      <c r="O25" s="206"/>
    </row>
    <row r="26" spans="4:15">
      <c r="D26" s="477" t="s">
        <v>439</v>
      </c>
      <c r="E26" s="482">
        <v>2526</v>
      </c>
      <c r="F26" s="446">
        <v>261</v>
      </c>
      <c r="G26" s="446">
        <v>344</v>
      </c>
      <c r="H26" s="446">
        <v>31</v>
      </c>
      <c r="I26" s="446"/>
      <c r="J26" s="446">
        <v>428</v>
      </c>
      <c r="K26" s="481">
        <v>3590</v>
      </c>
      <c r="L26" s="446"/>
      <c r="M26" s="446">
        <v>94</v>
      </c>
      <c r="N26" s="536">
        <v>94</v>
      </c>
      <c r="O26" s="47"/>
    </row>
    <row r="27" spans="4:15" s="205" customFormat="1">
      <c r="D27" s="532"/>
      <c r="E27" s="540"/>
      <c r="F27" s="534"/>
      <c r="G27" s="534"/>
      <c r="H27" s="534"/>
      <c r="I27" s="534"/>
      <c r="J27" s="534"/>
      <c r="K27" s="535"/>
      <c r="L27" s="534"/>
      <c r="M27" s="534"/>
      <c r="N27" s="532"/>
      <c r="O27" s="206"/>
    </row>
    <row r="28" spans="4:15">
      <c r="D28" s="477" t="s">
        <v>440</v>
      </c>
      <c r="E28" s="482">
        <v>2456</v>
      </c>
      <c r="F28" s="446">
        <v>285</v>
      </c>
      <c r="G28" s="446">
        <v>354</v>
      </c>
      <c r="H28" s="446">
        <v>31</v>
      </c>
      <c r="I28" s="446"/>
      <c r="J28" s="446">
        <v>403</v>
      </c>
      <c r="K28" s="481">
        <v>3529</v>
      </c>
      <c r="L28" s="446"/>
      <c r="M28" s="446">
        <v>119</v>
      </c>
      <c r="N28" s="536">
        <v>119</v>
      </c>
      <c r="O28" s="47"/>
    </row>
    <row r="29" spans="4:15" s="205" customFormat="1">
      <c r="D29" s="532"/>
      <c r="E29" s="540"/>
      <c r="F29" s="534"/>
      <c r="G29" s="534"/>
      <c r="H29" s="534"/>
      <c r="I29" s="534"/>
      <c r="J29" s="534"/>
      <c r="K29" s="535"/>
      <c r="L29" s="534"/>
      <c r="M29" s="534"/>
      <c r="N29" s="532"/>
      <c r="O29" s="206"/>
    </row>
    <row r="30" spans="4:15" s="205" customFormat="1">
      <c r="D30" s="541"/>
      <c r="E30" s="542"/>
      <c r="F30" s="543"/>
      <c r="G30" s="543"/>
      <c r="H30" s="543"/>
      <c r="I30" s="543"/>
      <c r="J30" s="543"/>
      <c r="K30" s="544"/>
      <c r="L30" s="543"/>
      <c r="M30" s="543"/>
      <c r="N30" s="545"/>
      <c r="O30" s="206"/>
    </row>
    <row r="31" spans="4:15">
      <c r="D31" s="546" t="s">
        <v>77</v>
      </c>
      <c r="E31" s="423">
        <v>30269</v>
      </c>
      <c r="F31" s="481">
        <v>3202</v>
      </c>
      <c r="G31" s="481">
        <v>3444</v>
      </c>
      <c r="H31" s="481">
        <v>347</v>
      </c>
      <c r="I31" s="481">
        <v>0</v>
      </c>
      <c r="J31" s="481">
        <v>4378</v>
      </c>
      <c r="K31" s="481">
        <v>41640</v>
      </c>
      <c r="L31" s="481">
        <v>0</v>
      </c>
      <c r="M31" s="481">
        <v>1150</v>
      </c>
      <c r="N31" s="547">
        <v>1150</v>
      </c>
      <c r="O31" s="47"/>
    </row>
    <row r="32" spans="4:15" s="205" customFormat="1">
      <c r="D32" s="537"/>
      <c r="E32" s="540"/>
      <c r="F32" s="534"/>
      <c r="G32" s="534"/>
      <c r="H32" s="534"/>
      <c r="I32" s="534"/>
      <c r="J32" s="534"/>
      <c r="K32" s="534"/>
      <c r="L32" s="534"/>
      <c r="M32" s="534"/>
      <c r="N32" s="537"/>
      <c r="O32" s="206"/>
    </row>
    <row r="33" spans="3:15">
      <c r="D33" s="546"/>
      <c r="E33" s="423"/>
      <c r="F33" s="481"/>
      <c r="G33" s="481"/>
      <c r="H33" s="481"/>
      <c r="I33" s="481"/>
      <c r="J33" s="481"/>
      <c r="K33" s="481"/>
      <c r="L33" s="481"/>
      <c r="M33" s="481"/>
      <c r="N33" s="536"/>
      <c r="O33" s="47"/>
    </row>
    <row r="34" spans="3:15">
      <c r="D34" s="484"/>
      <c r="E34" s="423"/>
      <c r="F34" s="481"/>
      <c r="G34" s="481"/>
      <c r="H34" s="481"/>
      <c r="I34" s="481"/>
      <c r="J34" s="481"/>
      <c r="K34" s="481"/>
      <c r="L34" s="481"/>
      <c r="M34" s="481"/>
      <c r="N34" s="480"/>
      <c r="O34" s="47"/>
    </row>
    <row r="35" spans="3:15" ht="15.75">
      <c r="D35" s="548" t="s">
        <v>441</v>
      </c>
      <c r="E35" s="97"/>
      <c r="F35" s="97"/>
      <c r="G35" s="97"/>
      <c r="H35" s="97"/>
      <c r="I35" s="97"/>
      <c r="J35" s="97"/>
      <c r="K35" s="97"/>
      <c r="L35" s="97"/>
      <c r="M35" s="97"/>
      <c r="N35" s="47"/>
    </row>
    <row r="36" spans="3:15">
      <c r="N36" s="413" t="s">
        <v>442</v>
      </c>
    </row>
    <row r="37" spans="3:15" ht="15.75">
      <c r="C37" s="437" t="s">
        <v>58</v>
      </c>
    </row>
    <row r="38" spans="3:15" ht="15.75">
      <c r="C38" s="437" t="s">
        <v>163</v>
      </c>
    </row>
    <row r="39" spans="3:15" ht="15.75">
      <c r="C39" s="437" t="s">
        <v>60</v>
      </c>
      <c r="L39" s="413"/>
    </row>
    <row r="40" spans="3:15" ht="15.75">
      <c r="C40" s="437"/>
    </row>
    <row r="41" spans="3:15" ht="15.75">
      <c r="C41" s="437" t="s">
        <v>61</v>
      </c>
    </row>
    <row r="42" spans="3:15" ht="15.75">
      <c r="C42" s="437" t="s">
        <v>443</v>
      </c>
    </row>
  </sheetData>
  <sheetProtection password="EBB3" sheet="1" objects="1" scenarios="1" selectLockedCells="1" selectUnlockedCells="1"/>
  <phoneticPr fontId="4" type="noConversion"/>
  <pageMargins left="0.75" right="0.75" top="1" bottom="1" header="0.5" footer="0.5"/>
  <pageSetup scale="89" orientation="landscape" horizontalDpi="4294967295" verticalDpi="4294967295" r:id="rId1"/>
  <headerFooter alignWithMargins="0">
    <oddHeader>&amp;C&amp;"Arial,Bold"&amp;11FY2009 Medicaid Cost Report
Schedule HB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C1:M42"/>
  <sheetViews>
    <sheetView topLeftCell="D1" workbookViewId="0">
      <selection activeCell="K10" sqref="K10"/>
    </sheetView>
  </sheetViews>
  <sheetFormatPr defaultColWidth="12.42578125" defaultRowHeight="12.75"/>
  <cols>
    <col min="1" max="2" width="12.42578125" style="2" customWidth="1"/>
    <col min="3" max="3" width="30.42578125" style="2" customWidth="1"/>
    <col min="4" max="9" width="16.28515625" style="2" customWidth="1"/>
    <col min="10" max="10" width="18" style="2" customWidth="1"/>
    <col min="11" max="11" width="16.28515625" style="2" customWidth="1"/>
    <col min="12" max="16384" width="12.42578125" style="2"/>
  </cols>
  <sheetData>
    <row r="1" spans="4:12">
      <c r="D1" s="399"/>
      <c r="E1" s="508"/>
      <c r="F1" s="452" t="s">
        <v>68</v>
      </c>
      <c r="G1" s="210"/>
      <c r="H1" s="211">
        <v>39630</v>
      </c>
      <c r="I1" s="400" t="s">
        <v>66</v>
      </c>
      <c r="J1" s="549" t="s">
        <v>67</v>
      </c>
      <c r="K1" s="526" t="s">
        <v>379</v>
      </c>
      <c r="L1" s="47"/>
    </row>
    <row r="2" spans="4:12">
      <c r="D2" s="402"/>
      <c r="E2" s="506"/>
      <c r="F2" s="456" t="s">
        <v>73</v>
      </c>
      <c r="G2" s="199"/>
      <c r="H2" s="200">
        <v>39994</v>
      </c>
      <c r="I2" s="2" t="s">
        <v>762</v>
      </c>
      <c r="K2" s="527" t="s">
        <v>444</v>
      </c>
      <c r="L2" s="47"/>
    </row>
    <row r="3" spans="4:12">
      <c r="D3" s="402"/>
      <c r="E3" s="550"/>
      <c r="F3" s="212"/>
      <c r="G3" s="104"/>
      <c r="H3" s="105"/>
      <c r="K3" s="550"/>
      <c r="L3" s="47"/>
    </row>
    <row r="4" spans="4:12">
      <c r="D4" s="438"/>
      <c r="E4" s="528" t="s">
        <v>445</v>
      </c>
      <c r="F4" s="529"/>
      <c r="G4" s="529"/>
      <c r="H4" s="529"/>
      <c r="I4" s="529"/>
      <c r="J4" s="529"/>
      <c r="K4" s="530"/>
      <c r="L4" s="47"/>
    </row>
    <row r="5" spans="4:12">
      <c r="D5" s="402"/>
      <c r="E5" s="405" t="s">
        <v>31</v>
      </c>
      <c r="F5" s="405" t="s">
        <v>423</v>
      </c>
      <c r="G5" s="531" t="s">
        <v>424</v>
      </c>
      <c r="H5" s="405" t="s">
        <v>425</v>
      </c>
      <c r="I5" s="405" t="s">
        <v>84</v>
      </c>
      <c r="J5" s="405" t="s">
        <v>426</v>
      </c>
      <c r="K5" s="551" t="s">
        <v>77</v>
      </c>
      <c r="L5" s="47"/>
    </row>
    <row r="6" spans="4:12">
      <c r="D6" s="477" t="s">
        <v>429</v>
      </c>
      <c r="E6" s="482">
        <v>200</v>
      </c>
      <c r="F6" s="446"/>
      <c r="G6" s="446">
        <v>2</v>
      </c>
      <c r="H6" s="446"/>
      <c r="I6" s="446"/>
      <c r="J6" s="446"/>
      <c r="K6" s="547">
        <v>202</v>
      </c>
      <c r="L6" s="47"/>
    </row>
    <row r="7" spans="4:12" s="205" customFormat="1">
      <c r="D7" s="532"/>
      <c r="E7" s="540"/>
      <c r="F7" s="534"/>
      <c r="G7" s="534"/>
      <c r="H7" s="534"/>
      <c r="I7" s="534"/>
      <c r="J7" s="534"/>
      <c r="K7" s="552"/>
      <c r="L7" s="206"/>
    </row>
    <row r="8" spans="4:12">
      <c r="D8" s="477" t="s">
        <v>430</v>
      </c>
      <c r="E8" s="482">
        <v>225</v>
      </c>
      <c r="F8" s="446"/>
      <c r="G8" s="446">
        <v>3</v>
      </c>
      <c r="H8" s="446">
        <v>2</v>
      </c>
      <c r="I8" s="446"/>
      <c r="J8" s="446"/>
      <c r="K8" s="547">
        <v>230</v>
      </c>
      <c r="L8" s="47"/>
    </row>
    <row r="9" spans="4:12" s="205" customFormat="1">
      <c r="D9" s="532"/>
      <c r="E9" s="540"/>
      <c r="F9" s="534"/>
      <c r="G9" s="534"/>
      <c r="H9" s="534"/>
      <c r="I9" s="534"/>
      <c r="J9" s="534"/>
      <c r="K9" s="552"/>
      <c r="L9" s="206"/>
    </row>
    <row r="10" spans="4:12">
      <c r="D10" s="477" t="s">
        <v>431</v>
      </c>
      <c r="E10" s="482">
        <v>158</v>
      </c>
      <c r="F10" s="446"/>
      <c r="G10" s="446">
        <v>3</v>
      </c>
      <c r="H10" s="446">
        <v>2</v>
      </c>
      <c r="I10" s="446"/>
      <c r="J10" s="446"/>
      <c r="K10" s="547">
        <v>163</v>
      </c>
      <c r="L10" s="47"/>
    </row>
    <row r="11" spans="4:12" s="205" customFormat="1">
      <c r="D11" s="532"/>
      <c r="E11" s="540"/>
      <c r="F11" s="534"/>
      <c r="G11" s="534"/>
      <c r="H11" s="534"/>
      <c r="I11" s="534"/>
      <c r="J11" s="534"/>
      <c r="K11" s="552"/>
      <c r="L11" s="206"/>
    </row>
    <row r="12" spans="4:12">
      <c r="D12" s="477" t="s">
        <v>432</v>
      </c>
      <c r="E12" s="482">
        <v>194</v>
      </c>
      <c r="F12" s="446"/>
      <c r="G12" s="446">
        <v>9</v>
      </c>
      <c r="H12" s="446">
        <v>2</v>
      </c>
      <c r="I12" s="446"/>
      <c r="J12" s="446"/>
      <c r="K12" s="547">
        <v>205</v>
      </c>
      <c r="L12" s="47"/>
    </row>
    <row r="13" spans="4:12" s="205" customFormat="1">
      <c r="D13" s="532"/>
      <c r="E13" s="540"/>
      <c r="F13" s="534"/>
      <c r="G13" s="534"/>
      <c r="H13" s="534"/>
      <c r="I13" s="534"/>
      <c r="J13" s="534"/>
      <c r="K13" s="552"/>
      <c r="L13" s="206"/>
    </row>
    <row r="14" spans="4:12">
      <c r="D14" s="477" t="s">
        <v>433</v>
      </c>
      <c r="E14" s="482">
        <v>132</v>
      </c>
      <c r="F14" s="446"/>
      <c r="G14" s="446">
        <v>3</v>
      </c>
      <c r="H14" s="446">
        <v>2</v>
      </c>
      <c r="I14" s="446"/>
      <c r="J14" s="446"/>
      <c r="K14" s="547">
        <v>137</v>
      </c>
      <c r="L14" s="47"/>
    </row>
    <row r="15" spans="4:12" s="205" customFormat="1">
      <c r="D15" s="532"/>
      <c r="E15" s="540"/>
      <c r="F15" s="534"/>
      <c r="G15" s="534"/>
      <c r="H15" s="534"/>
      <c r="I15" s="534"/>
      <c r="J15" s="534"/>
      <c r="K15" s="552"/>
      <c r="L15" s="206"/>
    </row>
    <row r="16" spans="4:12">
      <c r="D16" s="477" t="s">
        <v>434</v>
      </c>
      <c r="E16" s="482">
        <v>161</v>
      </c>
      <c r="F16" s="446"/>
      <c r="G16" s="446">
        <v>1</v>
      </c>
      <c r="H16" s="446">
        <v>2</v>
      </c>
      <c r="I16" s="446"/>
      <c r="J16" s="446"/>
      <c r="K16" s="547">
        <v>164</v>
      </c>
      <c r="L16" s="47"/>
    </row>
    <row r="17" spans="4:13" s="205" customFormat="1">
      <c r="D17" s="532"/>
      <c r="E17" s="540"/>
      <c r="F17" s="534"/>
      <c r="G17" s="534"/>
      <c r="H17" s="534"/>
      <c r="I17" s="534"/>
      <c r="J17" s="534"/>
      <c r="K17" s="553"/>
      <c r="L17" s="206"/>
    </row>
    <row r="18" spans="4:13">
      <c r="D18" s="477" t="s">
        <v>435</v>
      </c>
      <c r="E18" s="477">
        <v>133</v>
      </c>
      <c r="F18" s="477"/>
      <c r="G18" s="477">
        <v>6</v>
      </c>
      <c r="H18" s="477">
        <v>3</v>
      </c>
      <c r="I18" s="477"/>
      <c r="J18" s="477"/>
      <c r="K18" s="477">
        <v>142</v>
      </c>
      <c r="L18" s="47"/>
    </row>
    <row r="19" spans="4:13" s="205" customFormat="1">
      <c r="D19" s="532"/>
      <c r="E19" s="540"/>
      <c r="F19" s="534"/>
      <c r="G19" s="534"/>
      <c r="H19" s="534"/>
      <c r="I19" s="534"/>
      <c r="J19" s="534"/>
      <c r="K19" s="552"/>
      <c r="L19" s="206"/>
    </row>
    <row r="20" spans="4:13">
      <c r="D20" s="477" t="s">
        <v>436</v>
      </c>
      <c r="E20" s="482">
        <v>141</v>
      </c>
      <c r="F20" s="446"/>
      <c r="G20" s="446">
        <v>4</v>
      </c>
      <c r="H20" s="446">
        <v>2</v>
      </c>
      <c r="I20" s="446"/>
      <c r="J20" s="446"/>
      <c r="K20" s="547">
        <v>147</v>
      </c>
      <c r="L20" s="47"/>
    </row>
    <row r="21" spans="4:13" s="205" customFormat="1">
      <c r="D21" s="532"/>
      <c r="E21" s="540"/>
      <c r="F21" s="534"/>
      <c r="G21" s="534"/>
      <c r="H21" s="534"/>
      <c r="I21" s="534"/>
      <c r="J21" s="534"/>
      <c r="K21" s="552"/>
      <c r="L21" s="206"/>
    </row>
    <row r="22" spans="4:13">
      <c r="D22" s="477" t="s">
        <v>437</v>
      </c>
      <c r="E22" s="482">
        <v>165</v>
      </c>
      <c r="F22" s="446"/>
      <c r="G22" s="446">
        <v>2</v>
      </c>
      <c r="H22" s="446">
        <v>1</v>
      </c>
      <c r="I22" s="446"/>
      <c r="J22" s="446"/>
      <c r="K22" s="547">
        <v>168</v>
      </c>
      <c r="L22" s="47"/>
    </row>
    <row r="23" spans="4:13" s="205" customFormat="1">
      <c r="D23" s="532"/>
      <c r="E23" s="540"/>
      <c r="F23" s="534"/>
      <c r="G23" s="534"/>
      <c r="H23" s="534"/>
      <c r="I23" s="534"/>
      <c r="J23" s="534"/>
      <c r="K23" s="552"/>
      <c r="L23" s="206"/>
    </row>
    <row r="24" spans="4:13">
      <c r="D24" s="477" t="s">
        <v>438</v>
      </c>
      <c r="E24" s="482">
        <v>139</v>
      </c>
      <c r="F24" s="446"/>
      <c r="G24" s="446">
        <v>3</v>
      </c>
      <c r="H24" s="446">
        <v>5</v>
      </c>
      <c r="I24" s="446"/>
      <c r="J24" s="446"/>
      <c r="K24" s="547">
        <v>147</v>
      </c>
      <c r="L24" s="47"/>
      <c r="M24" s="205"/>
    </row>
    <row r="25" spans="4:13" s="205" customFormat="1">
      <c r="D25" s="532"/>
      <c r="E25" s="540"/>
      <c r="F25" s="534"/>
      <c r="G25" s="534"/>
      <c r="H25" s="534"/>
      <c r="I25" s="534"/>
      <c r="J25" s="534"/>
      <c r="K25" s="552"/>
      <c r="L25" s="206"/>
    </row>
    <row r="26" spans="4:13">
      <c r="D26" s="477" t="s">
        <v>439</v>
      </c>
      <c r="E26" s="482">
        <v>168</v>
      </c>
      <c r="F26" s="446"/>
      <c r="G26" s="446">
        <v>3</v>
      </c>
      <c r="H26" s="446">
        <v>2</v>
      </c>
      <c r="I26" s="446"/>
      <c r="J26" s="446"/>
      <c r="K26" s="547">
        <v>173</v>
      </c>
      <c r="L26" s="47"/>
      <c r="M26" s="205"/>
    </row>
    <row r="27" spans="4:13" s="205" customFormat="1">
      <c r="D27" s="532"/>
      <c r="E27" s="540"/>
      <c r="F27" s="534"/>
      <c r="G27" s="534"/>
      <c r="H27" s="534"/>
      <c r="I27" s="534"/>
      <c r="J27" s="534"/>
      <c r="K27" s="552"/>
      <c r="L27" s="206"/>
    </row>
    <row r="28" spans="4:13">
      <c r="D28" s="477" t="s">
        <v>440</v>
      </c>
      <c r="E28" s="482">
        <v>221</v>
      </c>
      <c r="F28" s="446"/>
      <c r="G28" s="446">
        <v>5</v>
      </c>
      <c r="H28" s="446">
        <v>1</v>
      </c>
      <c r="I28" s="446"/>
      <c r="J28" s="446"/>
      <c r="K28" s="547">
        <v>227</v>
      </c>
      <c r="L28" s="47"/>
    </row>
    <row r="29" spans="4:13" s="205" customFormat="1">
      <c r="D29" s="532"/>
      <c r="E29" s="540"/>
      <c r="F29" s="534"/>
      <c r="G29" s="534"/>
      <c r="H29" s="534"/>
      <c r="I29" s="534"/>
      <c r="J29" s="534"/>
      <c r="K29" s="552"/>
      <c r="L29" s="206"/>
    </row>
    <row r="30" spans="4:13" s="205" customFormat="1">
      <c r="D30" s="541"/>
      <c r="E30" s="542"/>
      <c r="F30" s="543"/>
      <c r="G30" s="543"/>
      <c r="H30" s="543"/>
      <c r="I30" s="543"/>
      <c r="J30" s="543"/>
      <c r="K30" s="554" t="s">
        <v>446</v>
      </c>
      <c r="L30" s="206"/>
    </row>
    <row r="31" spans="4:13">
      <c r="D31" s="546" t="s">
        <v>77</v>
      </c>
      <c r="E31" s="423">
        <v>2037</v>
      </c>
      <c r="F31" s="481">
        <v>0</v>
      </c>
      <c r="G31" s="481">
        <v>44</v>
      </c>
      <c r="H31" s="481">
        <v>24</v>
      </c>
      <c r="I31" s="481">
        <v>0</v>
      </c>
      <c r="J31" s="481">
        <v>0</v>
      </c>
      <c r="K31" s="547">
        <v>2105</v>
      </c>
      <c r="L31" s="47"/>
    </row>
    <row r="32" spans="4:13" s="205" customFormat="1">
      <c r="D32" s="537"/>
      <c r="E32" s="540"/>
      <c r="F32" s="534"/>
      <c r="G32" s="534"/>
      <c r="H32" s="534"/>
      <c r="I32" s="534"/>
      <c r="J32" s="534"/>
      <c r="K32" s="553"/>
      <c r="L32" s="206"/>
    </row>
    <row r="33" spans="3:12" s="205" customFormat="1">
      <c r="D33" s="537"/>
      <c r="E33" s="540"/>
      <c r="F33" s="534"/>
      <c r="G33" s="534"/>
      <c r="H33" s="534"/>
      <c r="I33" s="534"/>
      <c r="J33" s="534"/>
      <c r="K33" s="553"/>
      <c r="L33" s="206"/>
    </row>
    <row r="34" spans="3:12" s="205" customFormat="1" ht="12.75" customHeight="1">
      <c r="D34" s="532"/>
      <c r="E34" s="540"/>
      <c r="F34" s="534"/>
      <c r="G34" s="534"/>
      <c r="H34" s="534"/>
      <c r="I34" s="534"/>
      <c r="J34" s="534"/>
      <c r="K34" s="555"/>
      <c r="L34" s="206"/>
    </row>
    <row r="35" spans="3:12" ht="15.75">
      <c r="D35" s="548" t="s">
        <v>447</v>
      </c>
      <c r="E35" s="97"/>
      <c r="F35" s="97"/>
      <c r="G35" s="97"/>
      <c r="H35" s="97"/>
      <c r="I35" s="97"/>
      <c r="J35" s="97"/>
      <c r="K35" s="97"/>
    </row>
    <row r="36" spans="3:12">
      <c r="K36" s="413" t="s">
        <v>448</v>
      </c>
    </row>
    <row r="37" spans="3:12" ht="15.75">
      <c r="C37" s="437" t="s">
        <v>58</v>
      </c>
    </row>
    <row r="38" spans="3:12" ht="15.75">
      <c r="C38" s="437" t="s">
        <v>163</v>
      </c>
    </row>
    <row r="39" spans="3:12" ht="15.75">
      <c r="C39" s="437" t="s">
        <v>60</v>
      </c>
    </row>
    <row r="40" spans="3:12" ht="15.75">
      <c r="C40" s="437"/>
    </row>
    <row r="41" spans="3:12" ht="15.75">
      <c r="C41" s="437" t="s">
        <v>61</v>
      </c>
    </row>
    <row r="42" spans="3:12" ht="15.75">
      <c r="C42" s="437" t="s">
        <v>449</v>
      </c>
    </row>
  </sheetData>
  <sheetProtection password="EBB3" sheet="1" objects="1" scenarios="1" selectLockedCells="1" selectUnlockedCells="1"/>
  <phoneticPr fontId="4" type="noConversion"/>
  <pageMargins left="0.75" right="0.75" top="1" bottom="1" header="0.5" footer="0.5"/>
  <pageSetup scale="94" orientation="landscape" horizontalDpi="4294967295" verticalDpi="4294967295" r:id="rId1"/>
  <headerFooter alignWithMargins="0">
    <oddHeader>&amp;C&amp;"Arial,Bold"&amp;11FY2009 Medicaid Cost Report
Schedule HC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M36"/>
  <sheetViews>
    <sheetView topLeftCell="D1" workbookViewId="0">
      <selection activeCell="G25" sqref="G25"/>
    </sheetView>
  </sheetViews>
  <sheetFormatPr defaultColWidth="12.42578125" defaultRowHeight="12.75"/>
  <cols>
    <col min="1" max="3" width="12.42578125" style="2" customWidth="1"/>
    <col min="4" max="4" width="4.7109375" style="2" customWidth="1"/>
    <col min="5" max="5" width="53.5703125" style="2" customWidth="1"/>
    <col min="6" max="6" width="5.140625" style="2" customWidth="1"/>
    <col min="7" max="12" width="18.85546875" style="2" customWidth="1"/>
    <col min="13" max="16384" width="12.42578125" style="2"/>
  </cols>
  <sheetData>
    <row r="1" spans="4:13" ht="15">
      <c r="D1" s="213"/>
      <c r="E1" s="214" t="s">
        <v>450</v>
      </c>
      <c r="F1" s="215"/>
      <c r="G1" s="216" t="s">
        <v>66</v>
      </c>
      <c r="H1" s="217">
        <v>376000511</v>
      </c>
      <c r="I1" s="645" t="s">
        <v>451</v>
      </c>
      <c r="J1" s="646"/>
      <c r="K1" s="218">
        <v>39630</v>
      </c>
      <c r="L1" s="219" t="s">
        <v>452</v>
      </c>
      <c r="M1" s="47"/>
    </row>
    <row r="2" spans="4:13" ht="15">
      <c r="D2" s="220"/>
      <c r="E2" s="221" t="s">
        <v>453</v>
      </c>
      <c r="F2" s="222"/>
      <c r="G2" s="223"/>
      <c r="H2" s="201" t="s">
        <v>344</v>
      </c>
      <c r="I2" s="224"/>
      <c r="J2" s="225" t="s">
        <v>73</v>
      </c>
      <c r="K2" s="226">
        <v>39994</v>
      </c>
      <c r="L2" s="227" t="s">
        <v>454</v>
      </c>
      <c r="M2" s="47"/>
    </row>
    <row r="3" spans="4:13" ht="15">
      <c r="D3" s="213"/>
      <c r="E3" s="228"/>
      <c r="F3" s="229"/>
      <c r="G3" s="230"/>
      <c r="H3" s="230" t="s">
        <v>171</v>
      </c>
      <c r="I3" s="231"/>
      <c r="J3" s="231"/>
      <c r="K3" s="214"/>
      <c r="L3" s="232"/>
      <c r="M3" s="47"/>
    </row>
    <row r="4" spans="4:13" ht="15">
      <c r="D4" s="220"/>
      <c r="E4" s="224"/>
      <c r="F4" s="205"/>
      <c r="G4" s="230"/>
      <c r="H4" s="230" t="s">
        <v>173</v>
      </c>
      <c r="I4" s="230" t="s">
        <v>455</v>
      </c>
      <c r="J4" s="230"/>
      <c r="K4" s="221" t="s">
        <v>174</v>
      </c>
      <c r="L4" s="233"/>
      <c r="M4" s="47"/>
    </row>
    <row r="5" spans="4:13" ht="15">
      <c r="D5" s="220"/>
      <c r="E5" s="221" t="s">
        <v>456</v>
      </c>
      <c r="F5" s="205"/>
      <c r="G5" s="230" t="s">
        <v>457</v>
      </c>
      <c r="H5" s="230" t="s">
        <v>175</v>
      </c>
      <c r="I5" s="230" t="s">
        <v>458</v>
      </c>
      <c r="J5" s="231"/>
      <c r="K5" s="231"/>
      <c r="L5" s="219"/>
      <c r="M5" s="47"/>
    </row>
    <row r="6" spans="4:13" ht="15">
      <c r="D6" s="220"/>
      <c r="E6" s="224"/>
      <c r="F6" s="205"/>
      <c r="G6" s="230" t="s">
        <v>13</v>
      </c>
      <c r="H6" s="230" t="s">
        <v>459</v>
      </c>
      <c r="I6" s="230" t="s">
        <v>176</v>
      </c>
      <c r="J6" s="230" t="s">
        <v>179</v>
      </c>
      <c r="K6" s="230" t="s">
        <v>180</v>
      </c>
      <c r="L6" s="227" t="s">
        <v>77</v>
      </c>
      <c r="M6" s="47"/>
    </row>
    <row r="7" spans="4:13" ht="15">
      <c r="D7" s="220"/>
      <c r="E7" s="234"/>
      <c r="F7" s="205"/>
      <c r="G7" s="231">
        <v>1</v>
      </c>
      <c r="H7" s="231">
        <v>2</v>
      </c>
      <c r="I7" s="231">
        <v>3</v>
      </c>
      <c r="J7" s="231">
        <v>4</v>
      </c>
      <c r="K7" s="231">
        <v>5</v>
      </c>
      <c r="L7" s="219">
        <v>6</v>
      </c>
      <c r="M7" s="47"/>
    </row>
    <row r="8" spans="4:13">
      <c r="D8" s="208">
        <v>1</v>
      </c>
      <c r="E8" s="235" t="s">
        <v>460</v>
      </c>
      <c r="F8" s="236"/>
      <c r="G8" s="237"/>
      <c r="H8" s="238"/>
      <c r="I8" s="87"/>
      <c r="J8" s="88"/>
      <c r="K8" s="88"/>
      <c r="L8" s="71"/>
      <c r="M8" s="47"/>
    </row>
    <row r="9" spans="4:13">
      <c r="D9" s="208">
        <v>2</v>
      </c>
      <c r="E9" s="239"/>
      <c r="F9" s="240"/>
      <c r="G9" s="241"/>
      <c r="H9" s="238"/>
      <c r="I9" s="87"/>
      <c r="J9" s="88"/>
      <c r="K9" s="88"/>
      <c r="L9" s="71">
        <f t="shared" ref="L9:L16" si="0">J9+K9</f>
        <v>0</v>
      </c>
      <c r="M9" s="47"/>
    </row>
    <row r="10" spans="4:13">
      <c r="D10" s="208">
        <v>3</v>
      </c>
      <c r="E10" s="239"/>
      <c r="F10" s="240"/>
      <c r="G10" s="241"/>
      <c r="H10" s="238"/>
      <c r="I10" s="87"/>
      <c r="J10" s="88"/>
      <c r="K10" s="88"/>
      <c r="L10" s="71">
        <f t="shared" si="0"/>
        <v>0</v>
      </c>
      <c r="M10" s="47"/>
    </row>
    <row r="11" spans="4:13">
      <c r="D11" s="208">
        <v>4</v>
      </c>
      <c r="E11" s="239"/>
      <c r="F11" s="240"/>
      <c r="G11" s="241"/>
      <c r="H11" s="238"/>
      <c r="I11" s="87"/>
      <c r="J11" s="88"/>
      <c r="K11" s="88"/>
      <c r="L11" s="71">
        <f t="shared" si="0"/>
        <v>0</v>
      </c>
      <c r="M11" s="47"/>
    </row>
    <row r="12" spans="4:13">
      <c r="D12" s="208">
        <v>5</v>
      </c>
      <c r="E12" s="239" t="s">
        <v>461</v>
      </c>
      <c r="F12" s="240"/>
      <c r="G12" s="241"/>
      <c r="H12" s="238"/>
      <c r="I12" s="87"/>
      <c r="J12" s="88"/>
      <c r="K12" s="88"/>
      <c r="L12" s="71">
        <f t="shared" si="0"/>
        <v>0</v>
      </c>
      <c r="M12" s="47"/>
    </row>
    <row r="13" spans="4:13">
      <c r="D13" s="208">
        <v>6</v>
      </c>
      <c r="E13" s="239"/>
      <c r="F13" s="240"/>
      <c r="G13" s="241"/>
      <c r="H13" s="238"/>
      <c r="I13" s="87"/>
      <c r="J13" s="88"/>
      <c r="K13" s="88"/>
      <c r="L13" s="71">
        <f t="shared" si="0"/>
        <v>0</v>
      </c>
      <c r="M13" s="47"/>
    </row>
    <row r="14" spans="4:13">
      <c r="D14" s="208">
        <v>7</v>
      </c>
      <c r="E14" s="239"/>
      <c r="F14" s="240"/>
      <c r="G14" s="241"/>
      <c r="H14" s="238"/>
      <c r="I14" s="87"/>
      <c r="J14" s="88"/>
      <c r="K14" s="88"/>
      <c r="L14" s="71">
        <f t="shared" si="0"/>
        <v>0</v>
      </c>
      <c r="M14" s="47"/>
    </row>
    <row r="15" spans="4:13">
      <c r="D15" s="208">
        <v>8</v>
      </c>
      <c r="E15" s="239"/>
      <c r="F15" s="240"/>
      <c r="G15" s="241"/>
      <c r="H15" s="242"/>
      <c r="I15" s="243"/>
      <c r="J15" s="244"/>
      <c r="K15" s="244"/>
      <c r="L15" s="71">
        <f t="shared" si="0"/>
        <v>0</v>
      </c>
      <c r="M15" s="47"/>
    </row>
    <row r="16" spans="4:13">
      <c r="D16" s="208">
        <v>9</v>
      </c>
      <c r="E16" s="239"/>
      <c r="F16" s="240"/>
      <c r="G16" s="241"/>
      <c r="H16" s="238"/>
      <c r="I16" s="87"/>
      <c r="J16" s="88"/>
      <c r="K16" s="88"/>
      <c r="L16" s="71">
        <f t="shared" si="0"/>
        <v>0</v>
      </c>
      <c r="M16" s="47"/>
    </row>
    <row r="17" spans="4:13">
      <c r="D17" s="208">
        <v>10</v>
      </c>
      <c r="E17" s="235" t="s">
        <v>462</v>
      </c>
      <c r="F17" s="236"/>
      <c r="G17" s="237"/>
      <c r="H17" s="245">
        <f>SUM(H9:H16)</f>
        <v>0</v>
      </c>
      <c r="I17" s="94">
        <f>SUM(I9:I16)</f>
        <v>0</v>
      </c>
      <c r="J17" s="70">
        <f>SUM(J9:J16)</f>
        <v>0</v>
      </c>
      <c r="K17" s="70">
        <f>SUM(K9:K16)</f>
        <v>0</v>
      </c>
      <c r="L17" s="71">
        <f>SUM(L9:L16)</f>
        <v>0</v>
      </c>
      <c r="M17" s="47"/>
    </row>
    <row r="18" spans="4:13">
      <c r="D18" s="208">
        <v>11</v>
      </c>
      <c r="E18" s="235" t="s">
        <v>463</v>
      </c>
      <c r="F18" s="236"/>
      <c r="G18" s="237"/>
      <c r="H18" s="238"/>
      <c r="I18" s="87"/>
      <c r="J18" s="88"/>
      <c r="K18" s="88"/>
      <c r="L18" s="71"/>
      <c r="M18" s="47"/>
    </row>
    <row r="19" spans="4:13">
      <c r="D19" s="208">
        <v>12</v>
      </c>
      <c r="E19" s="239"/>
      <c r="F19" s="240"/>
      <c r="G19" s="241"/>
      <c r="H19" s="238"/>
      <c r="I19" s="87"/>
      <c r="J19" s="88"/>
      <c r="K19" s="88"/>
      <c r="L19" s="71">
        <f t="shared" ref="L19:L26" si="1">J19+K19</f>
        <v>0</v>
      </c>
      <c r="M19" s="47"/>
    </row>
    <row r="20" spans="4:13">
      <c r="D20" s="208">
        <v>13</v>
      </c>
      <c r="E20" s="239"/>
      <c r="F20" s="240"/>
      <c r="G20" s="241"/>
      <c r="H20" s="238"/>
      <c r="I20" s="87"/>
      <c r="J20" s="88"/>
      <c r="K20" s="88"/>
      <c r="L20" s="71">
        <f t="shared" si="1"/>
        <v>0</v>
      </c>
      <c r="M20" s="47"/>
    </row>
    <row r="21" spans="4:13">
      <c r="D21" s="208">
        <v>14</v>
      </c>
      <c r="E21" s="239"/>
      <c r="F21" s="240"/>
      <c r="G21" s="241"/>
      <c r="H21" s="238"/>
      <c r="I21" s="87"/>
      <c r="J21" s="88"/>
      <c r="K21" s="88"/>
      <c r="L21" s="71">
        <f t="shared" si="1"/>
        <v>0</v>
      </c>
      <c r="M21" s="47"/>
    </row>
    <row r="22" spans="4:13">
      <c r="D22" s="208">
        <v>15</v>
      </c>
      <c r="E22" s="239"/>
      <c r="F22" s="240"/>
      <c r="G22" s="241"/>
      <c r="H22" s="242"/>
      <c r="I22" s="243"/>
      <c r="J22" s="244"/>
      <c r="K22" s="244"/>
      <c r="L22" s="71">
        <f t="shared" si="1"/>
        <v>0</v>
      </c>
      <c r="M22" s="47"/>
    </row>
    <row r="23" spans="4:13">
      <c r="D23" s="208">
        <v>16</v>
      </c>
      <c r="E23" s="239"/>
      <c r="F23" s="240"/>
      <c r="G23" s="241"/>
      <c r="H23" s="242"/>
      <c r="I23" s="243"/>
      <c r="J23" s="244"/>
      <c r="K23" s="244"/>
      <c r="L23" s="71">
        <f t="shared" si="1"/>
        <v>0</v>
      </c>
      <c r="M23" s="47"/>
    </row>
    <row r="24" spans="4:13">
      <c r="D24" s="208">
        <v>17</v>
      </c>
      <c r="E24" s="239"/>
      <c r="F24" s="240"/>
      <c r="G24" s="241"/>
      <c r="H24" s="242"/>
      <c r="I24" s="243"/>
      <c r="J24" s="244"/>
      <c r="K24" s="244"/>
      <c r="L24" s="71">
        <f t="shared" si="1"/>
        <v>0</v>
      </c>
      <c r="M24" s="47"/>
    </row>
    <row r="25" spans="4:13">
      <c r="D25" s="208">
        <v>18</v>
      </c>
      <c r="E25" s="239"/>
      <c r="F25" s="240"/>
      <c r="G25" s="241"/>
      <c r="H25" s="238"/>
      <c r="I25" s="87"/>
      <c r="J25" s="88"/>
      <c r="K25" s="88"/>
      <c r="L25" s="71">
        <f t="shared" si="1"/>
        <v>0</v>
      </c>
      <c r="M25" s="47"/>
    </row>
    <row r="26" spans="4:13">
      <c r="D26" s="208">
        <v>19</v>
      </c>
      <c r="E26" s="239"/>
      <c r="F26" s="240"/>
      <c r="G26" s="241"/>
      <c r="H26" s="246"/>
      <c r="I26" s="87"/>
      <c r="J26" s="88"/>
      <c r="K26" s="88"/>
      <c r="L26" s="71">
        <f t="shared" si="1"/>
        <v>0</v>
      </c>
      <c r="M26" s="47"/>
    </row>
    <row r="27" spans="4:13">
      <c r="D27" s="208">
        <v>20</v>
      </c>
      <c r="E27" s="235" t="s">
        <v>464</v>
      </c>
      <c r="F27" s="236"/>
      <c r="G27" s="247"/>
      <c r="H27" s="94">
        <f>SUM(H19:H26)</f>
        <v>0</v>
      </c>
      <c r="I27" s="94">
        <f>SUM(I19:I26)</f>
        <v>0</v>
      </c>
      <c r="J27" s="70">
        <f>SUM(J19:J26)</f>
        <v>0</v>
      </c>
      <c r="K27" s="70">
        <f>SUM(K19:K26)</f>
        <v>0</v>
      </c>
      <c r="L27" s="248">
        <f>SUM(L19:L26)</f>
        <v>0</v>
      </c>
      <c r="M27" s="47"/>
    </row>
    <row r="28" spans="4:13">
      <c r="D28" s="229"/>
      <c r="E28" s="249" t="s">
        <v>465</v>
      </c>
      <c r="F28" s="206"/>
      <c r="G28" s="97"/>
      <c r="H28" s="97"/>
      <c r="I28" s="97"/>
      <c r="J28" s="97"/>
      <c r="K28" s="97"/>
      <c r="L28" s="97"/>
    </row>
    <row r="29" spans="4:13" ht="15">
      <c r="D29" s="205"/>
      <c r="E29" s="250" t="s">
        <v>466</v>
      </c>
      <c r="F29" s="205"/>
      <c r="L29" s="251" t="s">
        <v>467</v>
      </c>
    </row>
    <row r="30" spans="4:13">
      <c r="D30" s="205"/>
      <c r="E30" s="205"/>
      <c r="F30" s="205"/>
    </row>
    <row r="31" spans="4:13" ht="15.75">
      <c r="D31" s="205"/>
      <c r="E31" s="252" t="s">
        <v>58</v>
      </c>
      <c r="F31" s="205"/>
    </row>
    <row r="32" spans="4:13" ht="15.75">
      <c r="D32" s="205"/>
      <c r="E32" s="252" t="s">
        <v>163</v>
      </c>
      <c r="F32" s="205"/>
    </row>
    <row r="33" spans="4:6" ht="15.75">
      <c r="D33" s="205"/>
      <c r="E33" s="252" t="s">
        <v>60</v>
      </c>
      <c r="F33" s="205"/>
    </row>
    <row r="34" spans="4:6" ht="15.75">
      <c r="D34" s="205"/>
      <c r="E34" s="252"/>
      <c r="F34" s="205"/>
    </row>
    <row r="35" spans="4:6" ht="15.75">
      <c r="D35" s="205"/>
      <c r="E35" s="252" t="s">
        <v>61</v>
      </c>
      <c r="F35" s="205"/>
    </row>
    <row r="36" spans="4:6" ht="15.75">
      <c r="D36" s="205"/>
      <c r="E36" s="252" t="s">
        <v>468</v>
      </c>
      <c r="F36" s="205"/>
    </row>
  </sheetData>
  <mergeCells count="1">
    <mergeCell ref="I1:J1"/>
  </mergeCells>
  <phoneticPr fontId="4" type="noConversion"/>
  <printOptions horizontalCentered="1" verticalCentered="1"/>
  <pageMargins left="0" right="0" top="0" bottom="0" header="0" footer="0"/>
  <pageSetup scale="76" orientation="landscape" horizontalDpi="4294967295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J43"/>
  <sheetViews>
    <sheetView topLeftCell="B1" workbookViewId="0">
      <selection activeCell="G15" sqref="G15"/>
    </sheetView>
  </sheetViews>
  <sheetFormatPr defaultColWidth="12.42578125" defaultRowHeight="12.75"/>
  <cols>
    <col min="1" max="3" width="12.42578125" style="2" customWidth="1"/>
    <col min="4" max="4" width="4.7109375" style="2" customWidth="1"/>
    <col min="5" max="5" width="17.7109375" style="2" customWidth="1"/>
    <col min="6" max="6" width="31.28515625" style="2" customWidth="1"/>
    <col min="7" max="7" width="21.42578125" style="2" customWidth="1"/>
    <col min="8" max="8" width="26.5703125" style="2" customWidth="1"/>
    <col min="9" max="9" width="33" style="2" customWidth="1"/>
    <col min="10" max="16384" width="12.42578125" style="2"/>
  </cols>
  <sheetData>
    <row r="1" spans="4:10">
      <c r="D1" s="399"/>
      <c r="E1" s="400"/>
      <c r="F1" s="399" t="s">
        <v>66</v>
      </c>
      <c r="G1" s="626" t="s">
        <v>63</v>
      </c>
      <c r="H1" s="627"/>
      <c r="I1" s="438"/>
      <c r="J1" s="47"/>
    </row>
    <row r="2" spans="4:10">
      <c r="D2" s="647" t="s">
        <v>469</v>
      </c>
      <c r="E2" s="648"/>
      <c r="F2" s="504" t="s">
        <v>760</v>
      </c>
      <c r="G2" s="404" t="s">
        <v>68</v>
      </c>
      <c r="H2" s="103">
        <v>39630</v>
      </c>
      <c r="I2" s="406" t="s">
        <v>470</v>
      </c>
      <c r="J2" s="47"/>
    </row>
    <row r="3" spans="4:10">
      <c r="D3" s="402"/>
      <c r="E3" s="34"/>
      <c r="F3" s="407" t="s">
        <v>761</v>
      </c>
      <c r="G3" s="404" t="s">
        <v>73</v>
      </c>
      <c r="H3" s="103">
        <v>39994</v>
      </c>
      <c r="I3" s="408"/>
      <c r="J3" s="47"/>
    </row>
    <row r="4" spans="4:10">
      <c r="D4" s="556" t="s">
        <v>471</v>
      </c>
      <c r="E4" s="97"/>
      <c r="F4" s="97"/>
      <c r="G4" s="97"/>
      <c r="H4" s="97"/>
      <c r="I4" s="516"/>
      <c r="J4" s="47"/>
    </row>
    <row r="5" spans="4:10">
      <c r="D5" s="402"/>
      <c r="E5" s="34" t="s">
        <v>472</v>
      </c>
      <c r="I5" s="557"/>
      <c r="J5" s="47"/>
    </row>
    <row r="6" spans="4:10">
      <c r="D6" s="399"/>
      <c r="E6" s="400"/>
      <c r="F6" s="86"/>
      <c r="G6" s="86"/>
      <c r="H6" s="86"/>
      <c r="I6" s="445" t="s">
        <v>473</v>
      </c>
      <c r="J6" s="47"/>
    </row>
    <row r="7" spans="4:10">
      <c r="D7" s="402"/>
      <c r="F7" s="405"/>
      <c r="G7" s="405"/>
      <c r="H7" s="83" t="s">
        <v>77</v>
      </c>
      <c r="I7" s="414" t="s">
        <v>474</v>
      </c>
      <c r="J7" s="47"/>
    </row>
    <row r="8" spans="4:10">
      <c r="D8" s="402"/>
      <c r="E8" s="443" t="s">
        <v>32</v>
      </c>
      <c r="F8" s="83" t="s">
        <v>475</v>
      </c>
      <c r="G8" s="83" t="s">
        <v>383</v>
      </c>
      <c r="H8" s="83" t="s">
        <v>83</v>
      </c>
      <c r="I8" s="414" t="s">
        <v>476</v>
      </c>
      <c r="J8" s="47"/>
    </row>
    <row r="9" spans="4:10">
      <c r="D9" s="487">
        <v>1</v>
      </c>
      <c r="E9" s="419"/>
      <c r="F9" s="419" t="s">
        <v>46</v>
      </c>
      <c r="G9" s="482">
        <v>2080</v>
      </c>
      <c r="H9" s="55">
        <v>145756.70000000001</v>
      </c>
      <c r="I9" s="184">
        <v>145756.70000000001</v>
      </c>
      <c r="J9" s="47"/>
    </row>
    <row r="10" spans="4:10">
      <c r="D10" s="487">
        <v>2</v>
      </c>
      <c r="E10" s="419"/>
      <c r="F10" s="419" t="s">
        <v>477</v>
      </c>
      <c r="G10" s="482">
        <v>2080</v>
      </c>
      <c r="H10" s="55">
        <v>94173.440000000002</v>
      </c>
      <c r="I10" s="184">
        <v>94173.440000000002</v>
      </c>
      <c r="J10" s="47"/>
    </row>
    <row r="11" spans="4:10">
      <c r="D11" s="487">
        <v>3</v>
      </c>
      <c r="E11" s="419"/>
      <c r="F11" s="419" t="s">
        <v>478</v>
      </c>
      <c r="G11" s="482">
        <v>2080</v>
      </c>
      <c r="H11" s="55">
        <v>89353.82</v>
      </c>
      <c r="I11" s="184">
        <v>89353.82</v>
      </c>
      <c r="J11" s="47"/>
    </row>
    <row r="12" spans="4:10">
      <c r="D12" s="487">
        <v>4</v>
      </c>
      <c r="E12" s="470"/>
      <c r="F12" s="419" t="s">
        <v>479</v>
      </c>
      <c r="G12" s="482">
        <v>1950</v>
      </c>
      <c r="H12" s="55">
        <v>71744.429999999993</v>
      </c>
      <c r="I12" s="184">
        <v>71744.429999999993</v>
      </c>
      <c r="J12" s="47"/>
    </row>
    <row r="13" spans="4:10">
      <c r="D13" s="487">
        <v>5</v>
      </c>
      <c r="E13" s="470"/>
      <c r="F13" s="419" t="s">
        <v>480</v>
      </c>
      <c r="G13" s="482">
        <v>2080</v>
      </c>
      <c r="H13" s="55">
        <v>45984.38</v>
      </c>
      <c r="I13" s="184">
        <v>45984.38</v>
      </c>
      <c r="J13" s="47"/>
    </row>
    <row r="14" spans="4:10">
      <c r="D14" s="487">
        <v>6</v>
      </c>
      <c r="E14" s="470"/>
      <c r="F14" s="477" t="s">
        <v>481</v>
      </c>
      <c r="G14" s="482">
        <v>1950</v>
      </c>
      <c r="H14" s="55">
        <v>52776.17</v>
      </c>
      <c r="I14" s="184">
        <v>52776.17</v>
      </c>
      <c r="J14" s="47"/>
    </row>
    <row r="15" spans="4:10">
      <c r="D15" s="487">
        <v>7</v>
      </c>
      <c r="E15" s="419"/>
      <c r="F15" s="159" t="s">
        <v>482</v>
      </c>
      <c r="G15" s="159">
        <v>2080</v>
      </c>
      <c r="H15" s="253">
        <v>93171.99</v>
      </c>
      <c r="I15" s="65">
        <v>93171.99</v>
      </c>
      <c r="J15" s="47"/>
    </row>
    <row r="16" spans="4:10">
      <c r="D16" s="487">
        <v>8</v>
      </c>
      <c r="E16" s="419"/>
      <c r="F16" s="480" t="s">
        <v>483</v>
      </c>
      <c r="G16" s="66">
        <v>59558</v>
      </c>
      <c r="H16" s="254">
        <v>1155370.73</v>
      </c>
      <c r="I16" s="255">
        <v>1155370.73</v>
      </c>
      <c r="J16" s="47"/>
    </row>
    <row r="17" spans="4:10">
      <c r="D17" s="487">
        <v>9</v>
      </c>
      <c r="E17" s="419"/>
      <c r="F17" s="419" t="s">
        <v>484</v>
      </c>
      <c r="G17" s="482"/>
      <c r="H17" s="55">
        <v>514233</v>
      </c>
      <c r="I17" s="184">
        <v>514233</v>
      </c>
      <c r="J17" s="47"/>
    </row>
    <row r="18" spans="4:10">
      <c r="D18" s="487">
        <v>10</v>
      </c>
      <c r="E18" s="558" t="s">
        <v>485</v>
      </c>
      <c r="F18" s="109"/>
      <c r="G18" s="487"/>
      <c r="H18" s="55">
        <v>2262564.66</v>
      </c>
      <c r="I18" s="184">
        <v>2262564.66</v>
      </c>
      <c r="J18" s="47"/>
    </row>
    <row r="19" spans="4:10">
      <c r="D19" s="487"/>
      <c r="E19" s="446"/>
      <c r="F19" s="446"/>
      <c r="G19" s="446"/>
      <c r="H19" s="55"/>
      <c r="I19" s="184"/>
      <c r="J19" s="47"/>
    </row>
    <row r="20" spans="4:10">
      <c r="D20" s="559" t="s">
        <v>486</v>
      </c>
      <c r="E20" s="97"/>
      <c r="F20" s="97"/>
      <c r="G20" s="97"/>
      <c r="H20" s="97"/>
      <c r="I20" s="516"/>
      <c r="J20" s="47"/>
    </row>
    <row r="21" spans="4:10">
      <c r="D21" s="487">
        <v>1</v>
      </c>
      <c r="E21" s="419"/>
      <c r="F21" s="419" t="s">
        <v>487</v>
      </c>
      <c r="G21" s="59">
        <v>5006.2534999999998</v>
      </c>
      <c r="H21" s="55">
        <v>173164.26</v>
      </c>
      <c r="I21" s="184">
        <v>173164.26</v>
      </c>
      <c r="J21" s="47"/>
    </row>
    <row r="22" spans="4:10">
      <c r="D22" s="487">
        <v>2</v>
      </c>
      <c r="E22" s="419"/>
      <c r="F22" s="419" t="s">
        <v>140</v>
      </c>
      <c r="G22" s="55">
        <v>1950</v>
      </c>
      <c r="H22" s="55">
        <v>33249.93</v>
      </c>
      <c r="I22" s="184">
        <v>33249.93</v>
      </c>
      <c r="J22" s="47"/>
    </row>
    <row r="23" spans="4:10">
      <c r="D23" s="487">
        <v>3</v>
      </c>
      <c r="E23" s="419"/>
      <c r="F23" s="419" t="s">
        <v>484</v>
      </c>
      <c r="G23" s="482"/>
      <c r="H23" s="55">
        <v>61890</v>
      </c>
      <c r="I23" s="184">
        <v>61890</v>
      </c>
      <c r="J23" s="47"/>
    </row>
    <row r="24" spans="4:10">
      <c r="D24" s="487">
        <v>4</v>
      </c>
      <c r="E24" s="419"/>
      <c r="F24" s="419"/>
      <c r="G24" s="482"/>
      <c r="H24" s="55"/>
      <c r="I24" s="184"/>
      <c r="J24" s="47"/>
    </row>
    <row r="25" spans="4:10">
      <c r="D25" s="560"/>
      <c r="E25" s="561"/>
      <c r="F25" s="561"/>
      <c r="G25" s="560"/>
      <c r="H25" s="560"/>
      <c r="I25" s="562"/>
    </row>
    <row r="26" spans="4:10">
      <c r="D26" s="402" t="s">
        <v>488</v>
      </c>
      <c r="F26" s="34"/>
      <c r="G26" s="433" t="s">
        <v>489</v>
      </c>
      <c r="H26" s="34"/>
      <c r="I26" s="557"/>
      <c r="J26" s="47"/>
    </row>
    <row r="27" spans="4:10">
      <c r="D27" s="487">
        <v>1</v>
      </c>
      <c r="E27" s="421" t="s">
        <v>490</v>
      </c>
      <c r="F27" s="138">
        <v>1653.08</v>
      </c>
      <c r="G27" s="510" t="s">
        <v>491</v>
      </c>
      <c r="H27" s="510" t="s">
        <v>492</v>
      </c>
      <c r="I27" s="563" t="s">
        <v>493</v>
      </c>
      <c r="J27" s="47"/>
    </row>
    <row r="28" spans="4:10">
      <c r="D28" s="487">
        <v>2</v>
      </c>
      <c r="E28" s="421" t="s">
        <v>494</v>
      </c>
      <c r="F28" s="419">
        <v>600</v>
      </c>
      <c r="G28" s="564" t="s">
        <v>495</v>
      </c>
      <c r="H28" s="564" t="s">
        <v>496</v>
      </c>
      <c r="I28" s="565" t="s">
        <v>497</v>
      </c>
      <c r="J28" s="47"/>
    </row>
    <row r="29" spans="4:10">
      <c r="D29" s="487">
        <v>3</v>
      </c>
      <c r="E29" s="421" t="s">
        <v>498</v>
      </c>
      <c r="F29" s="59"/>
      <c r="G29" s="446"/>
      <c r="H29" s="446"/>
      <c r="I29" s="566"/>
      <c r="J29" s="47"/>
    </row>
    <row r="30" spans="4:10">
      <c r="D30" s="487">
        <v>4</v>
      </c>
      <c r="E30" s="421" t="s">
        <v>499</v>
      </c>
      <c r="F30" s="59"/>
      <c r="G30" s="469" t="s">
        <v>500</v>
      </c>
      <c r="H30" s="469">
        <v>81</v>
      </c>
      <c r="I30" s="567" t="s">
        <v>744</v>
      </c>
      <c r="J30" s="47"/>
    </row>
    <row r="31" spans="4:10">
      <c r="D31" s="487">
        <v>5</v>
      </c>
      <c r="E31" s="421" t="s">
        <v>325</v>
      </c>
      <c r="F31" s="59">
        <v>300</v>
      </c>
      <c r="G31" s="469" t="s">
        <v>501</v>
      </c>
      <c r="H31" s="469">
        <v>60</v>
      </c>
      <c r="I31" s="567" t="s">
        <v>745</v>
      </c>
      <c r="J31" s="47"/>
    </row>
    <row r="32" spans="4:10">
      <c r="D32" s="487">
        <v>6</v>
      </c>
      <c r="E32" s="419"/>
      <c r="F32" s="59"/>
      <c r="G32" s="446"/>
      <c r="H32" s="446"/>
      <c r="I32" s="566"/>
      <c r="J32" s="47"/>
    </row>
    <row r="33" spans="4:10">
      <c r="D33" s="487">
        <v>7</v>
      </c>
      <c r="E33" s="419"/>
      <c r="F33" s="59"/>
      <c r="G33" s="446"/>
      <c r="H33" s="446"/>
      <c r="I33" s="566"/>
      <c r="J33" s="47"/>
    </row>
    <row r="34" spans="4:10">
      <c r="D34" s="487">
        <v>8</v>
      </c>
      <c r="E34" s="558" t="s">
        <v>502</v>
      </c>
      <c r="F34" s="257">
        <v>2553.08</v>
      </c>
      <c r="G34" s="446"/>
      <c r="H34" s="446"/>
      <c r="I34" s="568"/>
      <c r="J34" s="47"/>
    </row>
    <row r="35" spans="4:10">
      <c r="D35" s="97"/>
      <c r="E35" s="400" t="s">
        <v>503</v>
      </c>
      <c r="F35" s="97"/>
      <c r="G35" s="97"/>
      <c r="H35" s="97"/>
      <c r="I35" s="80" t="s">
        <v>504</v>
      </c>
    </row>
    <row r="38" spans="4:10" ht="15.75">
      <c r="E38" s="437" t="s">
        <v>58</v>
      </c>
    </row>
    <row r="39" spans="4:10" ht="15.75">
      <c r="E39" s="437" t="s">
        <v>163</v>
      </c>
    </row>
    <row r="40" spans="4:10" ht="15.75">
      <c r="E40" s="437" t="s">
        <v>60</v>
      </c>
    </row>
    <row r="41" spans="4:10" ht="15.75">
      <c r="E41" s="437"/>
    </row>
    <row r="42" spans="4:10" ht="15.75">
      <c r="E42" s="437" t="s">
        <v>61</v>
      </c>
    </row>
    <row r="43" spans="4:10" ht="15.75">
      <c r="E43" s="437" t="s">
        <v>505</v>
      </c>
    </row>
  </sheetData>
  <sheetProtection password="EBB3" sheet="1" objects="1" scenarios="1" selectLockedCells="1" selectUnlockedCells="1"/>
  <mergeCells count="2">
    <mergeCell ref="G1:H1"/>
    <mergeCell ref="D2:E2"/>
  </mergeCells>
  <phoneticPr fontId="4" type="noConversion"/>
  <printOptions horizontalCentered="1" verticalCentered="1"/>
  <pageMargins left="0" right="0" top="0" bottom="0" header="0" footer="0"/>
  <pageSetup orientation="landscape" horizontalDpi="4294967295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M51"/>
  <sheetViews>
    <sheetView topLeftCell="E1" workbookViewId="0">
      <selection activeCell="F10" sqref="F10"/>
    </sheetView>
  </sheetViews>
  <sheetFormatPr defaultColWidth="12.42578125" defaultRowHeight="12.75"/>
  <cols>
    <col min="1" max="3" width="12.42578125" style="356" customWidth="1"/>
    <col min="4" max="4" width="4.7109375" style="356" customWidth="1"/>
    <col min="5" max="5" width="49.42578125" style="356" customWidth="1"/>
    <col min="6" max="6" width="16.85546875" style="356" customWidth="1"/>
    <col min="7" max="7" width="14" style="356" customWidth="1"/>
    <col min="8" max="8" width="13.85546875" style="356" customWidth="1"/>
    <col min="9" max="9" width="19.42578125" style="356" customWidth="1"/>
    <col min="10" max="11" width="18.85546875" style="356" customWidth="1"/>
    <col min="12" max="12" width="16.28515625" style="356" customWidth="1"/>
    <col min="13" max="16384" width="12.42578125" style="356"/>
  </cols>
  <sheetData>
    <row r="1" spans="4:13" s="174" customFormat="1">
      <c r="D1" s="415"/>
      <c r="E1" s="435" t="s">
        <v>450</v>
      </c>
      <c r="F1" s="434"/>
      <c r="G1" s="454" t="s">
        <v>66</v>
      </c>
      <c r="H1" s="569" t="s">
        <v>506</v>
      </c>
      <c r="I1" s="649" t="s">
        <v>507</v>
      </c>
      <c r="J1" s="650"/>
      <c r="K1" s="360">
        <v>39630</v>
      </c>
      <c r="L1" s="442" t="s">
        <v>508</v>
      </c>
      <c r="M1" s="166"/>
    </row>
    <row r="2" spans="4:13" s="174" customFormat="1">
      <c r="D2" s="433"/>
      <c r="E2" s="443" t="s">
        <v>509</v>
      </c>
      <c r="G2" s="570"/>
      <c r="H2" s="571" t="s">
        <v>344</v>
      </c>
      <c r="I2" s="361"/>
      <c r="J2" s="572" t="s">
        <v>73</v>
      </c>
      <c r="K2" s="362">
        <v>39994</v>
      </c>
      <c r="L2" s="573"/>
      <c r="M2" s="166"/>
    </row>
    <row r="3" spans="4:13" s="174" customFormat="1">
      <c r="D3" s="415"/>
      <c r="E3" s="434"/>
      <c r="F3" s="81"/>
      <c r="G3" s="433"/>
      <c r="H3" s="433"/>
      <c r="I3" s="433"/>
      <c r="J3" s="83" t="s">
        <v>74</v>
      </c>
      <c r="K3" s="83" t="s">
        <v>75</v>
      </c>
      <c r="L3" s="445" t="s">
        <v>76</v>
      </c>
      <c r="M3" s="166"/>
    </row>
    <row r="4" spans="4:13" s="174" customFormat="1">
      <c r="D4" s="433"/>
      <c r="F4" s="83"/>
      <c r="G4" s="433"/>
      <c r="H4" s="433"/>
      <c r="I4" s="83" t="s">
        <v>78</v>
      </c>
      <c r="J4" s="83" t="s">
        <v>79</v>
      </c>
      <c r="K4" s="83" t="s">
        <v>80</v>
      </c>
      <c r="L4" s="414" t="s">
        <v>81</v>
      </c>
      <c r="M4" s="166"/>
    </row>
    <row r="5" spans="4:13" s="174" customFormat="1">
      <c r="D5" s="433"/>
      <c r="E5" s="443" t="s">
        <v>82</v>
      </c>
      <c r="F5" s="83" t="s">
        <v>83</v>
      </c>
      <c r="G5" s="83" t="s">
        <v>84</v>
      </c>
      <c r="H5" s="83" t="s">
        <v>200</v>
      </c>
      <c r="I5" s="83" t="s">
        <v>86</v>
      </c>
      <c r="J5" s="83" t="s">
        <v>510</v>
      </c>
      <c r="K5" s="83" t="s">
        <v>88</v>
      </c>
      <c r="L5" s="414" t="s">
        <v>511</v>
      </c>
      <c r="M5" s="166"/>
    </row>
    <row r="6" spans="4:13" s="174" customFormat="1">
      <c r="D6" s="433"/>
      <c r="E6" s="443" t="s">
        <v>90</v>
      </c>
      <c r="F6" s="83" t="s">
        <v>91</v>
      </c>
      <c r="G6" s="83" t="s">
        <v>92</v>
      </c>
      <c r="H6" s="83" t="s">
        <v>93</v>
      </c>
      <c r="I6" s="83" t="s">
        <v>94</v>
      </c>
      <c r="J6" s="83" t="s">
        <v>95</v>
      </c>
      <c r="K6" s="83" t="s">
        <v>96</v>
      </c>
      <c r="L6" s="414" t="s">
        <v>97</v>
      </c>
      <c r="M6" s="166"/>
    </row>
    <row r="7" spans="4:13" s="174" customFormat="1">
      <c r="D7" s="415">
        <v>1</v>
      </c>
      <c r="E7" s="415" t="s">
        <v>512</v>
      </c>
      <c r="F7" s="113"/>
      <c r="G7" s="157"/>
      <c r="H7" s="357">
        <v>0</v>
      </c>
      <c r="I7" s="113"/>
      <c r="J7" s="357">
        <v>0</v>
      </c>
      <c r="K7" s="113"/>
      <c r="L7" s="358">
        <v>0</v>
      </c>
      <c r="M7" s="166"/>
    </row>
    <row r="8" spans="4:13" s="174" customFormat="1">
      <c r="D8" s="415">
        <v>2</v>
      </c>
      <c r="E8" s="415" t="s">
        <v>513</v>
      </c>
      <c r="F8" s="113">
        <v>123661.52</v>
      </c>
      <c r="G8" s="157">
        <v>19010.62</v>
      </c>
      <c r="H8" s="357">
        <v>142672.14000000001</v>
      </c>
      <c r="I8" s="113">
        <v>37078</v>
      </c>
      <c r="J8" s="357">
        <v>179750.14</v>
      </c>
      <c r="K8" s="113"/>
      <c r="L8" s="358">
        <v>179750.14</v>
      </c>
      <c r="M8" s="166"/>
    </row>
    <row r="9" spans="4:13" s="174" customFormat="1">
      <c r="D9" s="415">
        <v>3</v>
      </c>
      <c r="E9" s="415" t="s">
        <v>514</v>
      </c>
      <c r="F9" s="113"/>
      <c r="G9" s="157"/>
      <c r="H9" s="357">
        <v>0</v>
      </c>
      <c r="I9" s="113"/>
      <c r="J9" s="357">
        <v>0</v>
      </c>
      <c r="K9" s="113"/>
      <c r="L9" s="358">
        <v>0</v>
      </c>
      <c r="M9" s="166"/>
    </row>
    <row r="10" spans="4:13" s="174" customFormat="1">
      <c r="D10" s="415">
        <v>4</v>
      </c>
      <c r="E10" s="422"/>
      <c r="F10" s="363"/>
      <c r="G10" s="157"/>
      <c r="H10" s="357">
        <v>0</v>
      </c>
      <c r="I10" s="113"/>
      <c r="J10" s="357">
        <v>0</v>
      </c>
      <c r="K10" s="113"/>
      <c r="L10" s="358">
        <v>0</v>
      </c>
      <c r="M10" s="166"/>
    </row>
    <row r="11" spans="4:13" s="174" customFormat="1">
      <c r="D11" s="415">
        <v>5</v>
      </c>
      <c r="E11" s="422"/>
      <c r="F11" s="363"/>
      <c r="G11" s="157"/>
      <c r="H11" s="357">
        <v>0</v>
      </c>
      <c r="I11" s="113"/>
      <c r="J11" s="357">
        <v>0</v>
      </c>
      <c r="K11" s="113"/>
      <c r="L11" s="358">
        <v>0</v>
      </c>
      <c r="M11" s="166"/>
    </row>
    <row r="12" spans="4:13" s="174" customFormat="1">
      <c r="D12" s="415">
        <v>6</v>
      </c>
      <c r="E12" s="433" t="s">
        <v>515</v>
      </c>
      <c r="F12" s="357">
        <v>123661.52</v>
      </c>
      <c r="G12" s="364">
        <v>19010.62</v>
      </c>
      <c r="H12" s="357">
        <v>142672.14000000001</v>
      </c>
      <c r="I12" s="357">
        <v>37078</v>
      </c>
      <c r="J12" s="357">
        <v>179750.14</v>
      </c>
      <c r="K12" s="357">
        <v>0</v>
      </c>
      <c r="L12" s="358">
        <v>179750.14</v>
      </c>
      <c r="M12" s="166"/>
    </row>
    <row r="13" spans="4:13" s="174" customFormat="1">
      <c r="D13" s="415">
        <v>7</v>
      </c>
      <c r="E13" s="159" t="s">
        <v>516</v>
      </c>
      <c r="F13" s="363">
        <v>23990.78</v>
      </c>
      <c r="G13" s="157">
        <v>27516.880000000001</v>
      </c>
      <c r="H13" s="357">
        <v>51507.66</v>
      </c>
      <c r="I13" s="113">
        <v>7193</v>
      </c>
      <c r="J13" s="357">
        <v>58700.66</v>
      </c>
      <c r="K13" s="113"/>
      <c r="L13" s="358">
        <v>58700.66</v>
      </c>
      <c r="M13" s="166"/>
    </row>
    <row r="14" spans="4:13" s="174" customFormat="1">
      <c r="D14" s="415">
        <v>8</v>
      </c>
      <c r="E14" s="422" t="s">
        <v>517</v>
      </c>
      <c r="F14" s="363"/>
      <c r="G14" s="157"/>
      <c r="H14" s="357">
        <v>0</v>
      </c>
      <c r="I14" s="113"/>
      <c r="J14" s="357">
        <v>0</v>
      </c>
      <c r="K14" s="113"/>
      <c r="L14" s="358">
        <v>0</v>
      </c>
      <c r="M14" s="166"/>
    </row>
    <row r="15" spans="4:13" s="174" customFormat="1">
      <c r="D15" s="415">
        <v>9</v>
      </c>
      <c r="E15" s="574"/>
      <c r="F15" s="363"/>
      <c r="G15" s="157"/>
      <c r="H15" s="357">
        <v>0</v>
      </c>
      <c r="I15" s="113"/>
      <c r="J15" s="357">
        <v>0</v>
      </c>
      <c r="K15" s="113"/>
      <c r="L15" s="365">
        <v>0</v>
      </c>
    </row>
    <row r="16" spans="4:13" s="174" customFormat="1">
      <c r="D16" s="415">
        <v>10</v>
      </c>
      <c r="E16" s="574"/>
      <c r="F16" s="363"/>
      <c r="G16" s="113"/>
      <c r="H16" s="357">
        <v>0</v>
      </c>
      <c r="I16" s="113"/>
      <c r="J16" s="357">
        <v>0</v>
      </c>
      <c r="K16" s="113"/>
      <c r="L16" s="358">
        <v>0</v>
      </c>
      <c r="M16" s="166"/>
    </row>
    <row r="17" spans="4:13" s="174" customFormat="1">
      <c r="D17" s="415">
        <v>11</v>
      </c>
      <c r="E17" s="433" t="s">
        <v>518</v>
      </c>
      <c r="F17" s="357">
        <v>23990.78</v>
      </c>
      <c r="G17" s="357">
        <v>27516.880000000001</v>
      </c>
      <c r="H17" s="357">
        <v>51507.66</v>
      </c>
      <c r="I17" s="357">
        <v>7193</v>
      </c>
      <c r="J17" s="357">
        <v>58700.66</v>
      </c>
      <c r="K17" s="357">
        <v>0</v>
      </c>
      <c r="L17" s="358">
        <v>58700.66</v>
      </c>
      <c r="M17" s="166"/>
    </row>
    <row r="18" spans="4:13" s="174" customFormat="1">
      <c r="D18" s="415">
        <v>12</v>
      </c>
      <c r="E18" s="415" t="s">
        <v>519</v>
      </c>
      <c r="F18" s="357">
        <v>147652.29999999999</v>
      </c>
      <c r="G18" s="357">
        <v>46527.5</v>
      </c>
      <c r="H18" s="357">
        <v>194179.8</v>
      </c>
      <c r="I18" s="357">
        <v>44271</v>
      </c>
      <c r="J18" s="357">
        <v>238450.8</v>
      </c>
      <c r="K18" s="357">
        <v>0</v>
      </c>
      <c r="L18" s="358">
        <v>238450.8</v>
      </c>
      <c r="M18" s="166"/>
    </row>
    <row r="19" spans="4:13" s="174" customFormat="1">
      <c r="D19" s="415">
        <v>13</v>
      </c>
      <c r="E19" s="415" t="s">
        <v>520</v>
      </c>
      <c r="F19" s="113"/>
      <c r="G19" s="157">
        <v>29321.57</v>
      </c>
      <c r="H19" s="357">
        <v>29321.57</v>
      </c>
      <c r="I19" s="113"/>
      <c r="J19" s="357">
        <v>29321.57</v>
      </c>
      <c r="K19" s="113"/>
      <c r="L19" s="358">
        <v>29321.57</v>
      </c>
      <c r="M19" s="166"/>
    </row>
    <row r="20" spans="4:13" s="174" customFormat="1">
      <c r="D20" s="415">
        <v>14</v>
      </c>
      <c r="E20" s="468" t="s">
        <v>521</v>
      </c>
      <c r="F20" s="113"/>
      <c r="G20" s="157">
        <v>5968.51</v>
      </c>
      <c r="H20" s="357">
        <v>5968.51</v>
      </c>
      <c r="I20" s="113"/>
      <c r="J20" s="357">
        <v>5968.51</v>
      </c>
      <c r="K20" s="113"/>
      <c r="L20" s="358">
        <v>5968.51</v>
      </c>
      <c r="M20" s="166"/>
    </row>
    <row r="21" spans="4:13">
      <c r="D21" s="415">
        <v>15</v>
      </c>
      <c r="E21" s="415" t="s">
        <v>522</v>
      </c>
      <c r="F21" s="357">
        <v>147652.29999999999</v>
      </c>
      <c r="G21" s="357">
        <v>81817.58</v>
      </c>
      <c r="H21" s="357">
        <v>229469.88</v>
      </c>
      <c r="I21" s="357">
        <v>44271</v>
      </c>
      <c r="J21" s="364">
        <v>273740.88</v>
      </c>
      <c r="K21" s="357">
        <v>0</v>
      </c>
      <c r="L21" s="366">
        <v>273740.88</v>
      </c>
      <c r="M21" s="367" t="s">
        <v>523</v>
      </c>
    </row>
    <row r="22" spans="4:13">
      <c r="D22" s="575"/>
      <c r="E22" s="575"/>
      <c r="F22" s="575" t="s">
        <v>524</v>
      </c>
      <c r="G22" s="575"/>
      <c r="H22" s="575"/>
      <c r="I22" s="575"/>
      <c r="J22" s="575"/>
      <c r="K22" s="575"/>
      <c r="L22" s="575"/>
    </row>
    <row r="23" spans="4:13">
      <c r="D23" s="576"/>
      <c r="E23" s="375"/>
      <c r="F23" s="375"/>
      <c r="G23" s="375"/>
      <c r="H23" s="577" t="s">
        <v>171</v>
      </c>
      <c r="I23" s="577" t="s">
        <v>455</v>
      </c>
      <c r="J23" s="577"/>
      <c r="K23" s="578"/>
      <c r="L23" s="579"/>
      <c r="M23" s="368"/>
    </row>
    <row r="24" spans="4:13">
      <c r="D24" s="580"/>
      <c r="H24" s="581" t="s">
        <v>173</v>
      </c>
      <c r="I24" s="581" t="s">
        <v>458</v>
      </c>
      <c r="J24" s="581"/>
      <c r="K24" s="582" t="s">
        <v>174</v>
      </c>
      <c r="L24" s="583"/>
      <c r="M24" s="368"/>
    </row>
    <row r="25" spans="4:13">
      <c r="D25" s="580"/>
      <c r="E25" s="582" t="s">
        <v>525</v>
      </c>
      <c r="H25" s="581" t="s">
        <v>175</v>
      </c>
      <c r="I25" s="581" t="s">
        <v>176</v>
      </c>
      <c r="J25" s="577"/>
      <c r="K25" s="577"/>
      <c r="L25" s="584"/>
      <c r="M25" s="368"/>
    </row>
    <row r="26" spans="4:13">
      <c r="D26" s="580"/>
      <c r="H26" s="581" t="s">
        <v>459</v>
      </c>
      <c r="I26" s="581" t="s">
        <v>179</v>
      </c>
      <c r="J26" s="581" t="s">
        <v>179</v>
      </c>
      <c r="K26" s="581" t="s">
        <v>180</v>
      </c>
      <c r="L26" s="585" t="s">
        <v>77</v>
      </c>
      <c r="M26" s="368"/>
    </row>
    <row r="27" spans="4:13">
      <c r="D27" s="580"/>
      <c r="H27" s="577">
        <v>1</v>
      </c>
      <c r="I27" s="577">
        <v>2</v>
      </c>
      <c r="J27" s="577">
        <v>3</v>
      </c>
      <c r="K27" s="577">
        <v>4</v>
      </c>
      <c r="L27" s="584">
        <v>5</v>
      </c>
      <c r="M27" s="368"/>
    </row>
    <row r="28" spans="4:13">
      <c r="D28" s="576">
        <v>16</v>
      </c>
      <c r="E28" s="576" t="s">
        <v>526</v>
      </c>
      <c r="F28" s="575"/>
      <c r="G28" s="575"/>
      <c r="H28" s="369"/>
      <c r="I28" s="369"/>
      <c r="J28" s="586"/>
      <c r="K28" s="586"/>
      <c r="L28" s="587">
        <v>0</v>
      </c>
      <c r="M28" s="368"/>
    </row>
    <row r="29" spans="4:13">
      <c r="D29" s="576">
        <v>17</v>
      </c>
      <c r="E29" s="576" t="s">
        <v>513</v>
      </c>
      <c r="F29" s="575"/>
      <c r="G29" s="575"/>
      <c r="H29" s="370">
        <v>0.96250000000000002</v>
      </c>
      <c r="I29" s="371">
        <v>2002</v>
      </c>
      <c r="J29" s="586">
        <v>2105</v>
      </c>
      <c r="K29" s="586">
        <v>0</v>
      </c>
      <c r="L29" s="587">
        <v>2105</v>
      </c>
      <c r="M29" s="368"/>
    </row>
    <row r="30" spans="4:13">
      <c r="D30" s="576">
        <v>18</v>
      </c>
      <c r="E30" s="576" t="s">
        <v>514</v>
      </c>
      <c r="F30" s="575"/>
      <c r="G30" s="575"/>
      <c r="H30" s="369"/>
      <c r="I30" s="372"/>
      <c r="J30" s="586"/>
      <c r="K30" s="586"/>
      <c r="L30" s="587">
        <v>0</v>
      </c>
      <c r="M30" s="368"/>
    </row>
    <row r="31" spans="4:13">
      <c r="D31" s="576">
        <v>19</v>
      </c>
      <c r="E31" s="588"/>
      <c r="F31" s="589"/>
      <c r="G31" s="590"/>
      <c r="H31" s="369"/>
      <c r="I31" s="372"/>
      <c r="J31" s="586"/>
      <c r="K31" s="586"/>
      <c r="L31" s="587">
        <v>0</v>
      </c>
      <c r="M31" s="368"/>
    </row>
    <row r="32" spans="4:13">
      <c r="D32" s="576">
        <v>20</v>
      </c>
      <c r="E32" s="588"/>
      <c r="F32" s="589"/>
      <c r="G32" s="590"/>
      <c r="H32" s="369"/>
      <c r="I32" s="372"/>
      <c r="J32" s="586"/>
      <c r="K32" s="586"/>
      <c r="L32" s="587">
        <v>0</v>
      </c>
      <c r="M32" s="368"/>
    </row>
    <row r="33" spans="4:13">
      <c r="D33" s="576">
        <v>21</v>
      </c>
      <c r="E33" s="580" t="s">
        <v>527</v>
      </c>
      <c r="F33" s="591"/>
      <c r="G33" s="591"/>
      <c r="H33" s="373">
        <v>0.96250000000000002</v>
      </c>
      <c r="I33" s="374">
        <v>2002</v>
      </c>
      <c r="J33" s="592">
        <v>2105</v>
      </c>
      <c r="K33" s="592">
        <v>0</v>
      </c>
      <c r="L33" s="587">
        <v>2105</v>
      </c>
      <c r="M33" s="368"/>
    </row>
    <row r="34" spans="4:13">
      <c r="D34" s="576">
        <v>22</v>
      </c>
      <c r="E34" s="576" t="s">
        <v>528</v>
      </c>
      <c r="F34" s="575"/>
      <c r="G34" s="575"/>
      <c r="H34" s="369">
        <v>1</v>
      </c>
      <c r="I34" s="372">
        <v>1950</v>
      </c>
      <c r="J34" s="586"/>
      <c r="K34" s="586"/>
      <c r="L34" s="587">
        <v>0</v>
      </c>
      <c r="M34" s="368"/>
    </row>
    <row r="35" spans="4:13">
      <c r="D35" s="576">
        <v>23</v>
      </c>
      <c r="E35" s="588"/>
      <c r="F35" s="589"/>
      <c r="G35" s="590"/>
      <c r="H35" s="369"/>
      <c r="I35" s="372"/>
      <c r="J35" s="586"/>
      <c r="K35" s="586"/>
      <c r="L35" s="587">
        <v>0</v>
      </c>
      <c r="M35" s="368"/>
    </row>
    <row r="36" spans="4:13">
      <c r="D36" s="576">
        <v>24</v>
      </c>
      <c r="E36" s="588"/>
      <c r="F36" s="589"/>
      <c r="G36" s="590"/>
      <c r="H36" s="369"/>
      <c r="I36" s="372"/>
      <c r="J36" s="586"/>
      <c r="K36" s="586"/>
      <c r="L36" s="587">
        <v>0</v>
      </c>
      <c r="M36" s="368"/>
    </row>
    <row r="37" spans="4:13">
      <c r="D37" s="576">
        <v>25</v>
      </c>
      <c r="E37" s="588"/>
      <c r="F37" s="589"/>
      <c r="G37" s="590"/>
      <c r="H37" s="369"/>
      <c r="I37" s="372"/>
      <c r="J37" s="586"/>
      <c r="K37" s="586"/>
      <c r="L37" s="587">
        <v>0</v>
      </c>
      <c r="M37" s="368"/>
    </row>
    <row r="38" spans="4:13">
      <c r="D38" s="576">
        <v>26</v>
      </c>
      <c r="E38" s="580" t="s">
        <v>529</v>
      </c>
      <c r="F38" s="591"/>
      <c r="G38" s="591"/>
      <c r="H38" s="373">
        <v>1</v>
      </c>
      <c r="I38" s="374">
        <v>1950</v>
      </c>
      <c r="J38" s="592">
        <v>0</v>
      </c>
      <c r="K38" s="592">
        <v>0</v>
      </c>
      <c r="L38" s="587">
        <v>0</v>
      </c>
      <c r="M38" s="368"/>
    </row>
    <row r="39" spans="4:13">
      <c r="D39" s="576">
        <v>27</v>
      </c>
      <c r="E39" s="576" t="s">
        <v>530</v>
      </c>
      <c r="F39" s="575"/>
      <c r="G39" s="575"/>
      <c r="H39" s="373">
        <v>1.9624999999999999</v>
      </c>
      <c r="I39" s="374">
        <v>3952</v>
      </c>
      <c r="J39" s="592">
        <v>2105</v>
      </c>
      <c r="K39" s="592">
        <v>0</v>
      </c>
      <c r="L39" s="587">
        <v>2105</v>
      </c>
      <c r="M39" s="368"/>
    </row>
    <row r="40" spans="4:13">
      <c r="D40" s="576">
        <v>28</v>
      </c>
      <c r="E40" s="593" t="s">
        <v>531</v>
      </c>
      <c r="F40" s="589"/>
      <c r="G40" s="590"/>
      <c r="H40" s="369"/>
      <c r="I40" s="372"/>
      <c r="J40" s="586"/>
      <c r="K40" s="586"/>
      <c r="L40" s="587">
        <v>0</v>
      </c>
      <c r="M40" s="368"/>
    </row>
    <row r="41" spans="4:13">
      <c r="D41" s="576">
        <v>29</v>
      </c>
      <c r="E41" s="588"/>
      <c r="F41" s="589"/>
      <c r="G41" s="590"/>
      <c r="H41" s="369"/>
      <c r="I41" s="372"/>
      <c r="J41" s="586"/>
      <c r="K41" s="586"/>
      <c r="L41" s="587">
        <v>0</v>
      </c>
      <c r="M41" s="368"/>
    </row>
    <row r="42" spans="4:13">
      <c r="D42" s="576">
        <v>30</v>
      </c>
      <c r="E42" s="580" t="s">
        <v>532</v>
      </c>
      <c r="F42" s="591"/>
      <c r="G42" s="591"/>
      <c r="H42" s="373">
        <v>1.9624999999999999</v>
      </c>
      <c r="I42" s="374">
        <v>3952</v>
      </c>
      <c r="J42" s="592">
        <v>2105</v>
      </c>
      <c r="K42" s="592">
        <v>0</v>
      </c>
      <c r="L42" s="594">
        <v>2105</v>
      </c>
      <c r="M42" s="368"/>
    </row>
    <row r="43" spans="4:13">
      <c r="D43" s="375"/>
      <c r="E43" s="575" t="s">
        <v>533</v>
      </c>
      <c r="F43" s="375"/>
      <c r="G43" s="375"/>
      <c r="H43" s="375"/>
      <c r="I43" s="375"/>
      <c r="J43" s="375"/>
      <c r="K43" s="375"/>
      <c r="L43" s="375"/>
    </row>
    <row r="44" spans="4:13">
      <c r="E44" s="356" t="s">
        <v>56</v>
      </c>
      <c r="L44" s="582" t="s">
        <v>534</v>
      </c>
    </row>
    <row r="46" spans="4:13">
      <c r="E46" s="497" t="s">
        <v>58</v>
      </c>
    </row>
    <row r="47" spans="4:13">
      <c r="E47" s="497" t="s">
        <v>163</v>
      </c>
    </row>
    <row r="48" spans="4:13">
      <c r="E48" s="497" t="s">
        <v>60</v>
      </c>
    </row>
    <row r="49" spans="5:5">
      <c r="E49" s="497"/>
    </row>
    <row r="50" spans="5:5">
      <c r="E50" s="497" t="s">
        <v>61</v>
      </c>
    </row>
    <row r="51" spans="5:5">
      <c r="E51" s="497" t="s">
        <v>535</v>
      </c>
    </row>
  </sheetData>
  <sheetProtection password="EBB3" sheet="1" objects="1" scenarios="1" selectLockedCells="1" selectUnlockedCells="1"/>
  <mergeCells count="1">
    <mergeCell ref="I1:J1"/>
  </mergeCells>
  <phoneticPr fontId="4" type="noConversion"/>
  <printOptions horizontalCentered="1" verticalCentered="1"/>
  <pageMargins left="0" right="0" top="0" bottom="0" header="0" footer="0"/>
  <pageSetup scale="78" orientation="landscape" horizontalDpi="4294967295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M36"/>
  <sheetViews>
    <sheetView topLeftCell="D1" workbookViewId="0">
      <selection activeCell="C18" sqref="C18"/>
    </sheetView>
  </sheetViews>
  <sheetFormatPr defaultColWidth="12.42578125" defaultRowHeight="12.75"/>
  <cols>
    <col min="1" max="3" width="12.42578125" style="356" customWidth="1"/>
    <col min="4" max="4" width="3" style="356" bestFit="1" customWidth="1"/>
    <col min="5" max="5" width="52" style="356" customWidth="1"/>
    <col min="6" max="6" width="5.140625" style="356" hidden="1" customWidth="1"/>
    <col min="7" max="7" width="10.5703125" style="356" bestFit="1" customWidth="1"/>
    <col min="8" max="8" width="14" style="356" bestFit="1" customWidth="1"/>
    <col min="9" max="9" width="21.85546875" style="356" customWidth="1"/>
    <col min="10" max="10" width="8.28515625" style="356" bestFit="1" customWidth="1"/>
    <col min="11" max="11" width="13.85546875" style="356" bestFit="1" customWidth="1"/>
    <col min="12" max="12" width="12.42578125" style="356" bestFit="1" customWidth="1"/>
    <col min="13" max="16384" width="12.42578125" style="356"/>
  </cols>
  <sheetData>
    <row r="1" spans="4:13" s="174" customFormat="1">
      <c r="D1" s="595"/>
      <c r="E1" s="596" t="s">
        <v>450</v>
      </c>
      <c r="F1" s="597"/>
      <c r="G1" s="598" t="s">
        <v>66</v>
      </c>
      <c r="H1" s="599" t="s">
        <v>506</v>
      </c>
      <c r="I1" s="651" t="s">
        <v>451</v>
      </c>
      <c r="J1" s="651"/>
      <c r="K1" s="340">
        <v>39630</v>
      </c>
      <c r="L1" s="600" t="s">
        <v>508</v>
      </c>
      <c r="M1" s="166"/>
    </row>
    <row r="2" spans="4:13" s="174" customFormat="1">
      <c r="D2" s="601"/>
      <c r="E2" s="602" t="s">
        <v>509</v>
      </c>
      <c r="F2" s="342"/>
      <c r="G2" s="603"/>
      <c r="H2" s="341"/>
      <c r="I2" s="342"/>
      <c r="J2" s="604" t="s">
        <v>73</v>
      </c>
      <c r="K2" s="343">
        <v>39994</v>
      </c>
      <c r="L2" s="605" t="s">
        <v>420</v>
      </c>
      <c r="M2" s="166"/>
    </row>
    <row r="3" spans="4:13" s="174" customFormat="1">
      <c r="D3" s="595"/>
      <c r="E3" s="353"/>
      <c r="F3" s="353"/>
      <c r="G3" s="606"/>
      <c r="H3" s="606" t="s">
        <v>171</v>
      </c>
      <c r="I3" s="607"/>
      <c r="J3" s="607"/>
      <c r="K3" s="596"/>
      <c r="L3" s="608"/>
      <c r="M3" s="166"/>
    </row>
    <row r="4" spans="4:13" s="174" customFormat="1">
      <c r="D4" s="601"/>
      <c r="E4" s="342"/>
      <c r="F4" s="342"/>
      <c r="G4" s="606"/>
      <c r="H4" s="606" t="s">
        <v>173</v>
      </c>
      <c r="I4" s="606" t="s">
        <v>455</v>
      </c>
      <c r="J4" s="606"/>
      <c r="K4" s="602" t="s">
        <v>174</v>
      </c>
      <c r="L4" s="609"/>
      <c r="M4" s="166"/>
    </row>
    <row r="5" spans="4:13" s="174" customFormat="1">
      <c r="D5" s="601"/>
      <c r="E5" s="602" t="s">
        <v>525</v>
      </c>
      <c r="F5" s="342"/>
      <c r="G5" s="606" t="s">
        <v>457</v>
      </c>
      <c r="H5" s="606" t="s">
        <v>175</v>
      </c>
      <c r="I5" s="606" t="s">
        <v>458</v>
      </c>
      <c r="J5" s="607"/>
      <c r="K5" s="607"/>
      <c r="L5" s="600"/>
      <c r="M5" s="166"/>
    </row>
    <row r="6" spans="4:13" s="174" customFormat="1">
      <c r="D6" s="601"/>
      <c r="E6" s="342"/>
      <c r="F6" s="342"/>
      <c r="G6" s="606" t="s">
        <v>13</v>
      </c>
      <c r="H6" s="606" t="s">
        <v>459</v>
      </c>
      <c r="I6" s="606" t="s">
        <v>176</v>
      </c>
      <c r="J6" s="606" t="s">
        <v>179</v>
      </c>
      <c r="K6" s="606" t="s">
        <v>180</v>
      </c>
      <c r="L6" s="605" t="s">
        <v>77</v>
      </c>
      <c r="M6" s="166"/>
    </row>
    <row r="7" spans="4:13" s="174" customFormat="1">
      <c r="D7" s="601"/>
      <c r="E7" s="342"/>
      <c r="F7" s="342"/>
      <c r="G7" s="607">
        <v>1</v>
      </c>
      <c r="H7" s="607">
        <v>2</v>
      </c>
      <c r="I7" s="607">
        <v>3</v>
      </c>
      <c r="J7" s="607">
        <v>4</v>
      </c>
      <c r="K7" s="607">
        <v>5</v>
      </c>
      <c r="L7" s="600">
        <v>6</v>
      </c>
      <c r="M7" s="166"/>
    </row>
    <row r="8" spans="4:13" s="174" customFormat="1">
      <c r="D8" s="595">
        <v>1</v>
      </c>
      <c r="E8" s="595" t="s">
        <v>536</v>
      </c>
      <c r="F8" s="597"/>
      <c r="G8" s="454"/>
      <c r="H8" s="344"/>
      <c r="I8" s="345"/>
      <c r="J8" s="468"/>
      <c r="K8" s="468"/>
      <c r="L8" s="610"/>
      <c r="M8" s="166"/>
    </row>
    <row r="9" spans="4:13" s="174" customFormat="1">
      <c r="D9" s="595">
        <v>2</v>
      </c>
      <c r="E9" s="611" t="s">
        <v>537</v>
      </c>
      <c r="F9" s="612"/>
      <c r="G9" s="613">
        <v>19026451</v>
      </c>
      <c r="H9" s="346">
        <v>0.95</v>
      </c>
      <c r="I9" s="347">
        <v>1976</v>
      </c>
      <c r="J9" s="113">
        <v>2100</v>
      </c>
      <c r="K9" s="113"/>
      <c r="L9" s="358">
        <v>2100</v>
      </c>
      <c r="M9" s="166"/>
    </row>
    <row r="10" spans="4:13" s="174" customFormat="1">
      <c r="D10" s="595">
        <v>3</v>
      </c>
      <c r="E10" s="614" t="s">
        <v>754</v>
      </c>
      <c r="F10" s="612"/>
      <c r="G10" s="613">
        <v>19026446</v>
      </c>
      <c r="H10" s="346">
        <v>1.2500000000000001E-2</v>
      </c>
      <c r="I10" s="347">
        <v>26</v>
      </c>
      <c r="J10" s="113">
        <v>5</v>
      </c>
      <c r="K10" s="113"/>
      <c r="L10" s="358">
        <v>5</v>
      </c>
      <c r="M10" s="166"/>
    </row>
    <row r="11" spans="4:13" s="174" customFormat="1">
      <c r="D11" s="595">
        <v>4</v>
      </c>
      <c r="E11" s="468"/>
      <c r="F11" s="612"/>
      <c r="G11" s="613"/>
      <c r="H11" s="344"/>
      <c r="I11" s="345"/>
      <c r="J11" s="113"/>
      <c r="K11" s="113"/>
      <c r="L11" s="358">
        <v>0</v>
      </c>
      <c r="M11" s="166"/>
    </row>
    <row r="12" spans="4:13" s="174" customFormat="1">
      <c r="D12" s="595">
        <v>5</v>
      </c>
      <c r="E12" s="468"/>
      <c r="F12" s="612"/>
      <c r="G12" s="613"/>
      <c r="H12" s="344"/>
      <c r="I12" s="345"/>
      <c r="J12" s="113"/>
      <c r="K12" s="113"/>
      <c r="L12" s="358">
        <v>0</v>
      </c>
      <c r="M12" s="166"/>
    </row>
    <row r="13" spans="4:13" s="174" customFormat="1">
      <c r="D13" s="595">
        <v>6</v>
      </c>
      <c r="E13" s="468"/>
      <c r="F13" s="612"/>
      <c r="G13" s="613"/>
      <c r="H13" s="344"/>
      <c r="I13" s="345"/>
      <c r="J13" s="113"/>
      <c r="K13" s="113"/>
      <c r="L13" s="358">
        <v>0</v>
      </c>
      <c r="M13" s="166"/>
    </row>
    <row r="14" spans="4:13" s="174" customFormat="1">
      <c r="D14" s="595">
        <v>7</v>
      </c>
      <c r="E14" s="468"/>
      <c r="F14" s="612"/>
      <c r="G14" s="613"/>
      <c r="H14" s="344"/>
      <c r="I14" s="345"/>
      <c r="J14" s="113"/>
      <c r="K14" s="113"/>
      <c r="L14" s="358">
        <v>0</v>
      </c>
      <c r="M14" s="166"/>
    </row>
    <row r="15" spans="4:13" s="174" customFormat="1">
      <c r="D15" s="595">
        <v>8</v>
      </c>
      <c r="E15" s="468"/>
      <c r="F15" s="612"/>
      <c r="G15" s="613"/>
      <c r="H15" s="348"/>
      <c r="I15" s="349"/>
      <c r="J15" s="359"/>
      <c r="K15" s="359"/>
      <c r="L15" s="358">
        <v>0</v>
      </c>
      <c r="M15" s="166"/>
    </row>
    <row r="16" spans="4:13" s="174" customFormat="1">
      <c r="D16" s="595">
        <v>9</v>
      </c>
      <c r="E16" s="468"/>
      <c r="F16" s="612"/>
      <c r="G16" s="613"/>
      <c r="H16" s="344"/>
      <c r="I16" s="345"/>
      <c r="J16" s="113"/>
      <c r="K16" s="113"/>
      <c r="L16" s="358">
        <v>0</v>
      </c>
      <c r="M16" s="166"/>
    </row>
    <row r="17" spans="4:13" s="174" customFormat="1">
      <c r="D17" s="595">
        <v>10</v>
      </c>
      <c r="E17" s="595" t="s">
        <v>462</v>
      </c>
      <c r="F17" s="597"/>
      <c r="G17" s="454"/>
      <c r="H17" s="350">
        <v>0.96250000000000002</v>
      </c>
      <c r="I17" s="357">
        <v>2002</v>
      </c>
      <c r="J17" s="357">
        <v>2105</v>
      </c>
      <c r="K17" s="357">
        <v>0</v>
      </c>
      <c r="L17" s="358">
        <v>2105</v>
      </c>
      <c r="M17" s="166"/>
    </row>
    <row r="18" spans="4:13" s="174" customFormat="1">
      <c r="D18" s="595">
        <v>11</v>
      </c>
      <c r="E18" s="595" t="s">
        <v>538</v>
      </c>
      <c r="F18" s="597"/>
      <c r="G18" s="454"/>
      <c r="H18" s="344"/>
      <c r="I18" s="345"/>
      <c r="J18" s="468"/>
      <c r="K18" s="468"/>
      <c r="L18" s="610"/>
      <c r="M18" s="166"/>
    </row>
    <row r="19" spans="4:13" s="174" customFormat="1">
      <c r="D19" s="595">
        <v>12</v>
      </c>
      <c r="E19" s="468"/>
      <c r="F19" s="612"/>
      <c r="G19" s="613"/>
      <c r="H19" s="344"/>
      <c r="I19" s="345"/>
      <c r="J19" s="468"/>
      <c r="K19" s="468"/>
      <c r="L19" s="610">
        <v>0</v>
      </c>
      <c r="M19" s="166"/>
    </row>
    <row r="20" spans="4:13" s="174" customFormat="1">
      <c r="D20" s="595">
        <v>13</v>
      </c>
      <c r="E20" s="468"/>
      <c r="F20" s="612"/>
      <c r="G20" s="613"/>
      <c r="H20" s="344"/>
      <c r="I20" s="345"/>
      <c r="J20" s="468"/>
      <c r="K20" s="468"/>
      <c r="L20" s="610">
        <v>0</v>
      </c>
      <c r="M20" s="166"/>
    </row>
    <row r="21" spans="4:13" s="174" customFormat="1">
      <c r="D21" s="595">
        <v>14</v>
      </c>
      <c r="E21" s="468"/>
      <c r="F21" s="612"/>
      <c r="G21" s="613"/>
      <c r="H21" s="344"/>
      <c r="I21" s="345"/>
      <c r="J21" s="468"/>
      <c r="K21" s="468"/>
      <c r="L21" s="610">
        <v>0</v>
      </c>
      <c r="M21" s="166"/>
    </row>
    <row r="22" spans="4:13" s="174" customFormat="1">
      <c r="D22" s="595">
        <v>15</v>
      </c>
      <c r="E22" s="468"/>
      <c r="F22" s="612"/>
      <c r="G22" s="613"/>
      <c r="H22" s="348"/>
      <c r="I22" s="349"/>
      <c r="J22" s="615"/>
      <c r="K22" s="615"/>
      <c r="L22" s="610">
        <v>0</v>
      </c>
      <c r="M22" s="166"/>
    </row>
    <row r="23" spans="4:13" s="174" customFormat="1">
      <c r="D23" s="595">
        <v>16</v>
      </c>
      <c r="E23" s="468"/>
      <c r="F23" s="612"/>
      <c r="G23" s="613"/>
      <c r="H23" s="348"/>
      <c r="I23" s="349"/>
      <c r="J23" s="615"/>
      <c r="K23" s="615"/>
      <c r="L23" s="610">
        <v>0</v>
      </c>
      <c r="M23" s="166"/>
    </row>
    <row r="24" spans="4:13" s="174" customFormat="1">
      <c r="D24" s="595">
        <v>17</v>
      </c>
      <c r="E24" s="468"/>
      <c r="F24" s="612"/>
      <c r="G24" s="613"/>
      <c r="H24" s="348"/>
      <c r="I24" s="349"/>
      <c r="J24" s="615"/>
      <c r="K24" s="615"/>
      <c r="L24" s="610">
        <v>0</v>
      </c>
      <c r="M24" s="166"/>
    </row>
    <row r="25" spans="4:13" s="174" customFormat="1">
      <c r="D25" s="595">
        <v>18</v>
      </c>
      <c r="E25" s="468"/>
      <c r="F25" s="612"/>
      <c r="G25" s="613"/>
      <c r="H25" s="344"/>
      <c r="I25" s="345"/>
      <c r="J25" s="468"/>
      <c r="K25" s="468"/>
      <c r="L25" s="610">
        <v>0</v>
      </c>
      <c r="M25" s="166"/>
    </row>
    <row r="26" spans="4:13" s="174" customFormat="1">
      <c r="D26" s="595">
        <v>19</v>
      </c>
      <c r="E26" s="468"/>
      <c r="F26" s="612"/>
      <c r="G26" s="613"/>
      <c r="H26" s="352"/>
      <c r="I26" s="345"/>
      <c r="J26" s="468"/>
      <c r="K26" s="468"/>
      <c r="L26" s="610">
        <v>0</v>
      </c>
      <c r="M26" s="166"/>
    </row>
    <row r="27" spans="4:13" s="174" customFormat="1">
      <c r="D27" s="595">
        <v>20</v>
      </c>
      <c r="E27" s="595" t="s">
        <v>464</v>
      </c>
      <c r="F27" s="597"/>
      <c r="G27" s="616"/>
      <c r="H27" s="351">
        <v>0</v>
      </c>
      <c r="I27" s="351">
        <v>0</v>
      </c>
      <c r="J27" s="617">
        <v>0</v>
      </c>
      <c r="K27" s="617">
        <v>0</v>
      </c>
      <c r="L27" s="618">
        <v>0</v>
      </c>
      <c r="M27" s="166"/>
    </row>
    <row r="28" spans="4:13" s="174" customFormat="1">
      <c r="D28" s="353"/>
      <c r="E28" s="597" t="s">
        <v>539</v>
      </c>
      <c r="F28" s="353"/>
      <c r="G28" s="354"/>
      <c r="H28" s="354"/>
      <c r="I28" s="354"/>
      <c r="J28" s="354"/>
      <c r="K28" s="354"/>
      <c r="L28" s="354"/>
    </row>
    <row r="29" spans="4:13" s="174" customFormat="1">
      <c r="D29" s="342"/>
      <c r="E29" s="342" t="s">
        <v>466</v>
      </c>
      <c r="F29" s="342"/>
      <c r="L29" s="443" t="s">
        <v>540</v>
      </c>
    </row>
    <row r="30" spans="4:13" s="174" customFormat="1">
      <c r="D30" s="342"/>
      <c r="E30" s="342"/>
      <c r="F30" s="342"/>
    </row>
    <row r="31" spans="4:13">
      <c r="D31" s="342"/>
      <c r="E31" s="619" t="s">
        <v>58</v>
      </c>
      <c r="F31" s="355"/>
    </row>
    <row r="32" spans="4:13">
      <c r="D32" s="355"/>
      <c r="E32" s="619" t="s">
        <v>163</v>
      </c>
      <c r="F32" s="355"/>
    </row>
    <row r="33" spans="4:6">
      <c r="D33" s="355"/>
      <c r="E33" s="619" t="s">
        <v>60</v>
      </c>
      <c r="F33" s="355"/>
    </row>
    <row r="34" spans="4:6">
      <c r="D34" s="355"/>
      <c r="E34" s="619"/>
      <c r="F34" s="355"/>
    </row>
    <row r="35" spans="4:6">
      <c r="D35" s="355"/>
      <c r="E35" s="619" t="s">
        <v>61</v>
      </c>
      <c r="F35" s="355"/>
    </row>
    <row r="36" spans="4:6">
      <c r="D36" s="355"/>
      <c r="E36" s="619" t="s">
        <v>468</v>
      </c>
      <c r="F36" s="355"/>
    </row>
  </sheetData>
  <sheetProtection password="EBB3" sheet="1" objects="1" scenarios="1" selectLockedCells="1" selectUnlockedCells="1"/>
  <mergeCells count="1">
    <mergeCell ref="I1:J1"/>
  </mergeCells>
  <phoneticPr fontId="4" type="noConversion"/>
  <printOptions horizontalCentered="1" verticalCentered="1"/>
  <pageMargins left="0" right="0" top="0" bottom="0" header="0" footer="0"/>
  <pageSetup orientation="landscape" horizontalDpi="4294967295" verticalDpi="429496729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I49"/>
  <sheetViews>
    <sheetView topLeftCell="C1" workbookViewId="0">
      <selection activeCell="D12" sqref="D12"/>
    </sheetView>
  </sheetViews>
  <sheetFormatPr defaultColWidth="12.42578125" defaultRowHeight="12.75"/>
  <cols>
    <col min="1" max="3" width="12.42578125" style="2" customWidth="1"/>
    <col min="4" max="5" width="34.28515625" style="2" customWidth="1"/>
    <col min="6" max="6" width="16.28515625" style="2" customWidth="1"/>
    <col min="7" max="7" width="20.140625" style="2" customWidth="1"/>
    <col min="8" max="8" width="21.42578125" style="2" customWidth="1"/>
    <col min="9" max="16384" width="12.42578125" style="2"/>
  </cols>
  <sheetData>
    <row r="1" spans="4:9">
      <c r="D1" s="259" t="s">
        <v>541</v>
      </c>
      <c r="E1" s="6" t="s">
        <v>47</v>
      </c>
    </row>
    <row r="2" spans="4:9">
      <c r="D2" s="259" t="s">
        <v>542</v>
      </c>
      <c r="E2" s="260"/>
      <c r="H2" s="12" t="s">
        <v>543</v>
      </c>
    </row>
    <row r="3" spans="4:9">
      <c r="D3" s="259" t="s">
        <v>63</v>
      </c>
      <c r="E3" s="97"/>
    </row>
    <row r="4" spans="4:9" ht="15">
      <c r="D4" s="259" t="s">
        <v>68</v>
      </c>
      <c r="E4" s="218">
        <v>39630</v>
      </c>
    </row>
    <row r="5" spans="4:9" ht="15">
      <c r="D5" s="259" t="s">
        <v>73</v>
      </c>
      <c r="E5" s="226">
        <v>39994</v>
      </c>
    </row>
    <row r="6" spans="4:9">
      <c r="E6" s="97"/>
    </row>
    <row r="7" spans="4:9">
      <c r="D7" s="15" t="s">
        <v>544</v>
      </c>
      <c r="E7" s="15" t="s">
        <v>545</v>
      </c>
      <c r="F7" s="15" t="s">
        <v>176</v>
      </c>
      <c r="G7" s="15" t="s">
        <v>546</v>
      </c>
      <c r="H7" s="46" t="s">
        <v>547</v>
      </c>
      <c r="I7" s="47"/>
    </row>
    <row r="8" spans="4:9">
      <c r="D8" s="11" t="s">
        <v>33</v>
      </c>
      <c r="E8" s="11" t="s">
        <v>548</v>
      </c>
      <c r="F8" s="11"/>
      <c r="G8" s="11" t="s">
        <v>174</v>
      </c>
      <c r="H8" s="49" t="s">
        <v>549</v>
      </c>
      <c r="I8" s="47"/>
    </row>
    <row r="9" spans="4:9">
      <c r="D9" s="11"/>
      <c r="E9" s="11"/>
      <c r="F9" s="11"/>
      <c r="G9" s="11"/>
      <c r="H9" s="49" t="s">
        <v>174</v>
      </c>
      <c r="I9" s="47"/>
    </row>
    <row r="10" spans="4:9">
      <c r="D10" s="88"/>
      <c r="E10" s="88"/>
      <c r="F10" s="88"/>
      <c r="G10" s="88"/>
      <c r="H10" s="256"/>
      <c r="I10" s="47"/>
    </row>
    <row r="11" spans="4:9">
      <c r="D11" s="207"/>
      <c r="E11" s="207"/>
      <c r="F11" s="207"/>
      <c r="G11" s="207"/>
      <c r="H11" s="209"/>
      <c r="I11" s="47"/>
    </row>
    <row r="12" spans="4:9">
      <c r="D12" s="386" t="s">
        <v>550</v>
      </c>
      <c r="E12" s="207"/>
      <c r="F12" s="207"/>
      <c r="G12" s="207"/>
      <c r="H12" s="209"/>
      <c r="I12" s="47"/>
    </row>
    <row r="13" spans="4:9">
      <c r="D13" s="207"/>
      <c r="E13" s="207"/>
      <c r="F13" s="207"/>
      <c r="G13" s="207"/>
      <c r="H13" s="209"/>
      <c r="I13" s="47"/>
    </row>
    <row r="14" spans="4:9">
      <c r="D14" s="88"/>
      <c r="E14" s="88"/>
      <c r="F14" s="88"/>
      <c r="G14" s="88"/>
      <c r="H14" s="256"/>
      <c r="I14" s="47"/>
    </row>
    <row r="15" spans="4:9">
      <c r="D15" s="207"/>
      <c r="E15" s="207"/>
      <c r="F15" s="207"/>
      <c r="G15" s="207"/>
      <c r="H15" s="209"/>
      <c r="I15" s="47"/>
    </row>
    <row r="16" spans="4:9">
      <c r="D16" s="207"/>
      <c r="E16" s="207"/>
      <c r="F16" s="207"/>
      <c r="G16" s="207"/>
      <c r="H16" s="209"/>
      <c r="I16" s="47"/>
    </row>
    <row r="17" spans="4:9">
      <c r="D17" s="207"/>
      <c r="E17" s="207"/>
      <c r="F17" s="207"/>
      <c r="G17" s="207"/>
      <c r="H17" s="209"/>
      <c r="I17" s="47"/>
    </row>
    <row r="18" spans="4:9">
      <c r="D18" s="88"/>
      <c r="E18" s="88"/>
      <c r="F18" s="88"/>
      <c r="G18" s="88"/>
      <c r="H18" s="256"/>
      <c r="I18" s="47"/>
    </row>
    <row r="19" spans="4:9">
      <c r="D19" s="207"/>
      <c r="E19" s="207"/>
      <c r="F19" s="207"/>
      <c r="G19" s="207"/>
      <c r="H19" s="209"/>
      <c r="I19" s="47"/>
    </row>
    <row r="20" spans="4:9">
      <c r="D20" s="207"/>
      <c r="E20" s="207"/>
      <c r="F20" s="207"/>
      <c r="G20" s="207"/>
      <c r="H20" s="209"/>
      <c r="I20" s="47"/>
    </row>
    <row r="21" spans="4:9">
      <c r="D21" s="207"/>
      <c r="E21" s="207"/>
      <c r="F21" s="207"/>
      <c r="G21" s="207"/>
      <c r="H21" s="209"/>
      <c r="I21" s="47"/>
    </row>
    <row r="22" spans="4:9">
      <c r="D22" s="88"/>
      <c r="E22" s="88"/>
      <c r="F22" s="88"/>
      <c r="G22" s="88"/>
      <c r="H22" s="256"/>
      <c r="I22" s="47"/>
    </row>
    <row r="23" spans="4:9">
      <c r="D23" s="207"/>
      <c r="E23" s="207"/>
      <c r="F23" s="207"/>
      <c r="G23" s="207"/>
      <c r="H23" s="209"/>
      <c r="I23" s="47"/>
    </row>
    <row r="24" spans="4:9">
      <c r="D24" s="207"/>
      <c r="E24" s="207"/>
      <c r="F24" s="207"/>
      <c r="G24" s="207"/>
      <c r="H24" s="209"/>
      <c r="I24" s="47"/>
    </row>
    <row r="25" spans="4:9">
      <c r="D25" s="207"/>
      <c r="E25" s="207"/>
      <c r="F25" s="207"/>
      <c r="G25" s="207"/>
      <c r="H25" s="209"/>
      <c r="I25" s="47"/>
    </row>
    <row r="26" spans="4:9">
      <c r="D26" s="88"/>
      <c r="E26" s="88"/>
      <c r="F26" s="88"/>
      <c r="G26" s="88"/>
      <c r="H26" s="256"/>
      <c r="I26" s="47"/>
    </row>
    <row r="27" spans="4:9">
      <c r="D27" s="207"/>
      <c r="E27" s="207"/>
      <c r="F27" s="207"/>
      <c r="G27" s="207"/>
      <c r="H27" s="209"/>
      <c r="I27" s="47"/>
    </row>
    <row r="28" spans="4:9">
      <c r="D28" s="207"/>
      <c r="E28" s="207"/>
      <c r="F28" s="207"/>
      <c r="G28" s="207"/>
      <c r="H28" s="209"/>
      <c r="I28" s="47"/>
    </row>
    <row r="29" spans="4:9">
      <c r="D29" s="207"/>
      <c r="E29" s="207"/>
      <c r="F29" s="207"/>
      <c r="G29" s="207"/>
      <c r="H29" s="209"/>
      <c r="I29" s="47"/>
    </row>
    <row r="30" spans="4:9">
      <c r="D30" s="88"/>
      <c r="E30" s="88"/>
      <c r="F30" s="88"/>
      <c r="G30" s="88"/>
      <c r="H30" s="256"/>
      <c r="I30" s="47"/>
    </row>
    <row r="31" spans="4:9">
      <c r="D31" s="207"/>
      <c r="E31" s="207"/>
      <c r="F31" s="207"/>
      <c r="G31" s="207"/>
      <c r="H31" s="209"/>
      <c r="I31" s="47"/>
    </row>
    <row r="32" spans="4:9">
      <c r="D32" s="207"/>
      <c r="E32" s="207"/>
      <c r="F32" s="207"/>
      <c r="G32" s="207"/>
      <c r="H32" s="209"/>
      <c r="I32" s="47"/>
    </row>
    <row r="33" spans="4:9">
      <c r="D33" s="207"/>
      <c r="E33" s="207"/>
      <c r="F33" s="207"/>
      <c r="G33" s="207"/>
      <c r="H33" s="209"/>
      <c r="I33" s="47"/>
    </row>
    <row r="34" spans="4:9">
      <c r="D34" s="88"/>
      <c r="E34" s="88"/>
      <c r="F34" s="88"/>
      <c r="G34" s="88"/>
      <c r="H34" s="256"/>
      <c r="I34" s="47"/>
    </row>
    <row r="35" spans="4:9">
      <c r="D35" s="207"/>
      <c r="E35" s="207"/>
      <c r="F35" s="207"/>
      <c r="G35" s="207"/>
      <c r="H35" s="209"/>
      <c r="I35" s="47"/>
    </row>
    <row r="36" spans="4:9">
      <c r="D36" s="207"/>
      <c r="E36" s="207"/>
      <c r="F36" s="207"/>
      <c r="G36" s="207"/>
      <c r="H36" s="209"/>
      <c r="I36" s="47"/>
    </row>
    <row r="37" spans="4:9">
      <c r="D37" s="207"/>
      <c r="E37" s="207"/>
      <c r="F37" s="207"/>
      <c r="G37" s="207"/>
      <c r="H37" s="209"/>
      <c r="I37" s="47"/>
    </row>
    <row r="38" spans="4:9">
      <c r="D38" s="88"/>
      <c r="E38" s="88"/>
      <c r="F38" s="88"/>
      <c r="G38" s="88"/>
      <c r="H38" s="256"/>
      <c r="I38" s="47"/>
    </row>
    <row r="39" spans="4:9">
      <c r="D39" s="207"/>
      <c r="E39" s="207"/>
      <c r="F39" s="207"/>
      <c r="G39" s="207"/>
      <c r="H39" s="209"/>
      <c r="I39" s="47"/>
    </row>
    <row r="40" spans="4:9">
      <c r="D40" s="207"/>
      <c r="E40" s="207"/>
      <c r="F40" s="207"/>
      <c r="G40" s="207"/>
      <c r="H40" s="209"/>
      <c r="I40" s="47"/>
    </row>
    <row r="41" spans="4:9">
      <c r="D41" s="207"/>
      <c r="E41" s="207"/>
      <c r="F41" s="207"/>
      <c r="G41" s="207"/>
      <c r="H41" s="261"/>
      <c r="I41" s="47"/>
    </row>
    <row r="42" spans="4:9">
      <c r="D42" s="97"/>
      <c r="E42" s="97"/>
      <c r="F42" s="97"/>
      <c r="G42" s="97"/>
      <c r="H42" s="97"/>
    </row>
    <row r="43" spans="4:9">
      <c r="H43" s="12" t="s">
        <v>551</v>
      </c>
    </row>
    <row r="44" spans="4:9" ht="15.75">
      <c r="D44" s="45" t="s">
        <v>58</v>
      </c>
    </row>
    <row r="45" spans="4:9" ht="15.75">
      <c r="D45" s="45" t="s">
        <v>163</v>
      </c>
    </row>
    <row r="46" spans="4:9" ht="15.75">
      <c r="D46" s="45" t="s">
        <v>60</v>
      </c>
    </row>
    <row r="47" spans="4:9" ht="15.75">
      <c r="D47" s="45"/>
    </row>
    <row r="48" spans="4:9" ht="15.75">
      <c r="D48" s="45" t="s">
        <v>61</v>
      </c>
    </row>
    <row r="49" spans="4:4" ht="15.75">
      <c r="D49" s="45" t="s">
        <v>552</v>
      </c>
    </row>
  </sheetData>
  <phoneticPr fontId="4" type="noConversion"/>
  <printOptions horizontalCentered="1" verticalCentered="1"/>
  <pageMargins left="0" right="0" top="0" bottom="0" header="0" footer="0"/>
  <pageSetup orientation="landscape" horizontalDpi="4294967295" verticalDpi="429496729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I49"/>
  <sheetViews>
    <sheetView tabSelected="1" topLeftCell="C1" workbookViewId="0">
      <selection activeCell="F18" sqref="F18"/>
    </sheetView>
  </sheetViews>
  <sheetFormatPr defaultColWidth="12.42578125" defaultRowHeight="12.75"/>
  <cols>
    <col min="1" max="3" width="12.42578125" style="2" customWidth="1"/>
    <col min="4" max="4" width="26.42578125" style="2" customWidth="1"/>
    <col min="5" max="5" width="17.7109375" style="2" customWidth="1"/>
    <col min="6" max="6" width="23.85546875" style="2" customWidth="1"/>
    <col min="7" max="7" width="20.140625" style="2" customWidth="1"/>
    <col min="8" max="8" width="21.42578125" style="2" customWidth="1"/>
    <col min="9" max="16384" width="12.42578125" style="2"/>
  </cols>
  <sheetData>
    <row r="1" spans="4:9">
      <c r="D1" s="262"/>
      <c r="E1" s="262"/>
      <c r="F1" s="262"/>
      <c r="G1" s="4" t="s">
        <v>553</v>
      </c>
      <c r="H1" s="263" t="s">
        <v>554</v>
      </c>
    </row>
    <row r="2" spans="4:9">
      <c r="D2" s="262"/>
      <c r="G2" s="36" t="s">
        <v>555</v>
      </c>
      <c r="H2" s="41"/>
    </row>
    <row r="3" spans="4:9">
      <c r="D3" s="262"/>
      <c r="G3" s="264" t="s">
        <v>68</v>
      </c>
      <c r="H3" s="48">
        <v>39630</v>
      </c>
    </row>
    <row r="4" spans="4:9" ht="15">
      <c r="D4" s="262"/>
      <c r="F4" s="12" t="s">
        <v>63</v>
      </c>
      <c r="G4" s="265" t="s">
        <v>73</v>
      </c>
      <c r="H4" s="226">
        <v>39994</v>
      </c>
    </row>
    <row r="5" spans="4:9">
      <c r="D5"/>
    </row>
    <row r="6" spans="4:9">
      <c r="D6" s="262"/>
      <c r="F6" s="12" t="s">
        <v>556</v>
      </c>
    </row>
    <row r="7" spans="4:9">
      <c r="D7"/>
      <c r="I7" s="47"/>
    </row>
    <row r="8" spans="4:9">
      <c r="D8" s="12" t="s">
        <v>557</v>
      </c>
      <c r="E8" s="12" t="s">
        <v>558</v>
      </c>
      <c r="F8" s="12" t="s">
        <v>545</v>
      </c>
      <c r="G8" s="12" t="s">
        <v>559</v>
      </c>
      <c r="H8" s="12" t="s">
        <v>560</v>
      </c>
      <c r="I8" s="47"/>
    </row>
    <row r="9" spans="4:9">
      <c r="D9" s="12" t="s">
        <v>32</v>
      </c>
      <c r="E9" s="12" t="s">
        <v>561</v>
      </c>
      <c r="F9" s="12" t="s">
        <v>561</v>
      </c>
      <c r="G9" s="204" t="s">
        <v>562</v>
      </c>
      <c r="H9" s="12" t="s">
        <v>563</v>
      </c>
      <c r="I9" s="47"/>
    </row>
    <row r="10" spans="4:9">
      <c r="D10" s="64"/>
      <c r="E10" s="64"/>
      <c r="F10" s="64"/>
      <c r="G10" s="64"/>
      <c r="H10" s="64"/>
      <c r="I10" s="47"/>
    </row>
    <row r="11" spans="4:9">
      <c r="D11" s="64"/>
      <c r="E11" s="64"/>
      <c r="F11" s="64"/>
      <c r="G11" s="64"/>
      <c r="H11" s="64"/>
      <c r="I11" s="47"/>
    </row>
    <row r="12" spans="4:9">
      <c r="D12" s="64" t="s">
        <v>564</v>
      </c>
      <c r="E12" s="64"/>
      <c r="F12" s="64"/>
      <c r="G12" s="64"/>
      <c r="H12" s="64"/>
      <c r="I12" s="47"/>
    </row>
    <row r="13" spans="4:9">
      <c r="D13" s="64"/>
      <c r="E13" s="64"/>
      <c r="F13" s="64"/>
      <c r="G13" s="64"/>
      <c r="H13" s="64"/>
      <c r="I13" s="47"/>
    </row>
    <row r="14" spans="4:9">
      <c r="D14" s="64"/>
      <c r="E14" s="64"/>
      <c r="F14" s="64"/>
      <c r="G14" s="64"/>
      <c r="H14" s="64"/>
      <c r="I14" s="47"/>
    </row>
    <row r="15" spans="4:9">
      <c r="D15" s="64"/>
      <c r="E15" s="64"/>
      <c r="F15" s="64"/>
      <c r="G15" s="64"/>
      <c r="H15" s="64"/>
      <c r="I15" s="47"/>
    </row>
    <row r="16" spans="4:9">
      <c r="D16" s="64"/>
      <c r="E16" s="64"/>
      <c r="F16" s="64"/>
      <c r="G16" s="64"/>
      <c r="H16" s="64"/>
      <c r="I16" s="47"/>
    </row>
    <row r="17" spans="4:9">
      <c r="D17" s="64"/>
      <c r="E17" s="64"/>
      <c r="F17" s="266"/>
      <c r="G17" s="64"/>
      <c r="H17" s="64"/>
      <c r="I17" s="47"/>
    </row>
    <row r="18" spans="4:9">
      <c r="D18" s="64"/>
      <c r="E18" s="64"/>
      <c r="F18" s="64"/>
      <c r="G18" s="64"/>
      <c r="H18" s="64"/>
      <c r="I18" s="47"/>
    </row>
    <row r="19" spans="4:9">
      <c r="D19" s="64"/>
      <c r="E19" s="64"/>
      <c r="F19" s="266"/>
      <c r="G19" s="64"/>
      <c r="H19" s="64"/>
      <c r="I19" s="47"/>
    </row>
    <row r="20" spans="4:9">
      <c r="D20" s="64"/>
      <c r="E20" s="64"/>
      <c r="F20" s="64"/>
      <c r="G20" s="64"/>
      <c r="H20" s="64"/>
      <c r="I20" s="47"/>
    </row>
    <row r="21" spans="4:9">
      <c r="D21" s="64"/>
      <c r="E21" s="64"/>
      <c r="F21" s="64"/>
      <c r="G21" s="64"/>
      <c r="H21" s="64"/>
      <c r="I21" s="47"/>
    </row>
    <row r="22" spans="4:9">
      <c r="D22" s="64"/>
      <c r="E22" s="64"/>
      <c r="F22" s="64"/>
      <c r="G22" s="64"/>
      <c r="H22" s="64"/>
      <c r="I22" s="47"/>
    </row>
    <row r="23" spans="4:9">
      <c r="D23" s="64"/>
      <c r="E23" s="64"/>
      <c r="F23" s="69"/>
      <c r="G23" s="64"/>
      <c r="H23" s="64"/>
      <c r="I23" s="47"/>
    </row>
    <row r="24" spans="4:9">
      <c r="D24" s="64"/>
      <c r="E24" s="64"/>
      <c r="F24" s="64"/>
      <c r="G24" s="64"/>
      <c r="H24" s="64"/>
      <c r="I24" s="47"/>
    </row>
    <row r="25" spans="4:9">
      <c r="D25" s="64"/>
      <c r="E25" s="64"/>
      <c r="F25" s="64"/>
      <c r="G25" s="64"/>
      <c r="H25" s="64"/>
      <c r="I25" s="47"/>
    </row>
    <row r="26" spans="4:9">
      <c r="D26" s="64"/>
      <c r="E26" s="64"/>
      <c r="F26" s="64"/>
      <c r="G26" s="64"/>
      <c r="H26" s="64"/>
      <c r="I26" s="47"/>
    </row>
    <row r="27" spans="4:9">
      <c r="D27" s="64"/>
      <c r="E27" s="64"/>
      <c r="F27" s="64"/>
      <c r="G27" s="64"/>
      <c r="H27" s="64"/>
      <c r="I27" s="47"/>
    </row>
    <row r="28" spans="4:9">
      <c r="D28" s="64"/>
      <c r="E28" s="64"/>
      <c r="F28" s="64"/>
      <c r="G28" s="64"/>
      <c r="H28" s="64"/>
      <c r="I28" s="47"/>
    </row>
    <row r="29" spans="4:9">
      <c r="D29" s="207"/>
      <c r="E29" s="64"/>
      <c r="F29" s="64"/>
      <c r="G29" s="64"/>
      <c r="H29" s="64"/>
      <c r="I29" s="47"/>
    </row>
    <row r="30" spans="4:9">
      <c r="D30" s="64"/>
      <c r="E30" s="64"/>
      <c r="F30" s="69"/>
      <c r="G30" s="64"/>
      <c r="H30" s="64"/>
      <c r="I30" s="47"/>
    </row>
    <row r="31" spans="4:9">
      <c r="D31" s="64"/>
      <c r="E31" s="64"/>
      <c r="F31" s="64"/>
      <c r="G31" s="64"/>
      <c r="H31" s="64"/>
      <c r="I31" s="47"/>
    </row>
    <row r="32" spans="4:9">
      <c r="D32" s="64"/>
      <c r="E32" s="64"/>
      <c r="F32" s="64"/>
      <c r="G32" s="64"/>
      <c r="H32" s="64"/>
      <c r="I32" s="47"/>
    </row>
    <row r="33" spans="4:9">
      <c r="D33" s="64"/>
      <c r="E33" s="64"/>
      <c r="F33" s="64"/>
      <c r="G33" s="64"/>
      <c r="H33" s="64"/>
      <c r="I33" s="47"/>
    </row>
    <row r="34" spans="4:9">
      <c r="D34" s="64"/>
      <c r="E34" s="64"/>
      <c r="F34" s="64"/>
      <c r="G34" s="64"/>
      <c r="H34" s="64"/>
      <c r="I34" s="47"/>
    </row>
    <row r="35" spans="4:9">
      <c r="D35" s="64"/>
      <c r="E35" s="64"/>
      <c r="F35" s="64"/>
      <c r="G35" s="64"/>
      <c r="H35" s="64"/>
      <c r="I35" s="47"/>
    </row>
    <row r="36" spans="4:9">
      <c r="D36" s="64"/>
      <c r="E36" s="64"/>
      <c r="F36" s="64"/>
      <c r="G36" s="64"/>
      <c r="H36" s="64"/>
      <c r="I36" s="47"/>
    </row>
    <row r="37" spans="4:9">
      <c r="D37" s="64"/>
      <c r="E37" s="64"/>
      <c r="F37" s="64"/>
      <c r="G37" s="64"/>
      <c r="H37" s="64"/>
      <c r="I37" s="47"/>
    </row>
    <row r="38" spans="4:9">
      <c r="D38" s="64"/>
      <c r="E38" s="64"/>
      <c r="F38" s="64"/>
      <c r="G38" s="64"/>
      <c r="H38" s="64"/>
      <c r="I38" s="47"/>
    </row>
    <row r="39" spans="4:9">
      <c r="D39" s="64"/>
      <c r="E39" s="64"/>
      <c r="F39" s="64"/>
      <c r="G39" s="64"/>
      <c r="H39" s="64"/>
      <c r="I39" s="47"/>
    </row>
    <row r="40" spans="4:9">
      <c r="D40" s="97"/>
      <c r="E40" s="47"/>
      <c r="F40" s="47"/>
      <c r="G40" s="47"/>
      <c r="H40" s="47"/>
      <c r="I40" s="47"/>
    </row>
    <row r="41" spans="4:9">
      <c r="D41" s="34" t="s">
        <v>565</v>
      </c>
      <c r="I41" s="47"/>
    </row>
    <row r="42" spans="4:9">
      <c r="D42" s="34" t="s">
        <v>566</v>
      </c>
    </row>
    <row r="43" spans="4:9">
      <c r="D43" s="2" t="s">
        <v>567</v>
      </c>
    </row>
    <row r="44" spans="4:9">
      <c r="D44"/>
      <c r="E44"/>
      <c r="F44"/>
      <c r="G44"/>
      <c r="H44"/>
    </row>
    <row r="45" spans="4:9" ht="15.75">
      <c r="D45" s="45"/>
    </row>
    <row r="46" spans="4:9" ht="15.75">
      <c r="D46" s="45"/>
    </row>
    <row r="47" spans="4:9" ht="15.75">
      <c r="D47" s="45"/>
    </row>
    <row r="48" spans="4:9" ht="15.75">
      <c r="D48" s="45"/>
    </row>
    <row r="49" spans="4:4" ht="15.75">
      <c r="D49" s="45"/>
    </row>
  </sheetData>
  <phoneticPr fontId="4" type="noConversion"/>
  <printOptions horizontalCentered="1" verticalCentered="1"/>
  <pageMargins left="0" right="0" top="0" bottom="0" header="0" footer="0"/>
  <pageSetup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F62"/>
  <sheetViews>
    <sheetView topLeftCell="C1" workbookViewId="0">
      <selection activeCell="F20" sqref="F20"/>
    </sheetView>
  </sheetViews>
  <sheetFormatPr defaultColWidth="12.42578125" defaultRowHeight="12.75"/>
  <cols>
    <col min="1" max="3" width="12.42578125" style="2" customWidth="1"/>
    <col min="4" max="4" width="58.7109375" style="2" customWidth="1"/>
    <col min="5" max="5" width="24" style="2" customWidth="1"/>
    <col min="6" max="6" width="30.85546875" style="2" customWidth="1"/>
    <col min="7" max="7" width="14.85546875" style="2" customWidth="1"/>
    <col min="8" max="16384" width="12.42578125" style="2"/>
  </cols>
  <sheetData>
    <row r="1" spans="4:6">
      <c r="D1" s="621" t="s">
        <v>0</v>
      </c>
      <c r="E1" s="621"/>
      <c r="F1" s="621"/>
    </row>
    <row r="2" spans="4:6">
      <c r="D2" s="622" t="s">
        <v>1</v>
      </c>
      <c r="E2" s="622"/>
      <c r="F2" s="622"/>
    </row>
    <row r="3" spans="4:6">
      <c r="D3" s="3" t="s">
        <v>2</v>
      </c>
      <c r="E3" s="4" t="s">
        <v>3</v>
      </c>
      <c r="F3" s="5">
        <v>376000511</v>
      </c>
    </row>
    <row r="4" spans="4:6">
      <c r="D4" s="6" t="s">
        <v>4</v>
      </c>
      <c r="E4" s="7"/>
      <c r="F4" s="8"/>
    </row>
    <row r="5" spans="4:6" ht="15">
      <c r="D5" s="6" t="s">
        <v>5</v>
      </c>
      <c r="E5" s="9" t="s">
        <v>6</v>
      </c>
      <c r="F5" s="10"/>
    </row>
    <row r="6" spans="4:6">
      <c r="D6" s="6" t="s">
        <v>7</v>
      </c>
      <c r="E6" s="11" t="s">
        <v>8</v>
      </c>
      <c r="F6" s="12" t="s">
        <v>9</v>
      </c>
    </row>
    <row r="7" spans="4:6">
      <c r="D7" s="6" t="s">
        <v>755</v>
      </c>
      <c r="E7" s="13">
        <v>39630</v>
      </c>
      <c r="F7" s="14">
        <v>39994</v>
      </c>
    </row>
    <row r="8" spans="4:6">
      <c r="D8" s="6" t="s">
        <v>756</v>
      </c>
      <c r="E8" s="7"/>
      <c r="F8" s="8"/>
    </row>
    <row r="9" spans="4:6">
      <c r="D9" s="3" t="s">
        <v>10</v>
      </c>
      <c r="E9" s="15" t="s">
        <v>11</v>
      </c>
      <c r="F9" s="15"/>
    </row>
    <row r="10" spans="4:6">
      <c r="D10" s="6" t="s">
        <v>12</v>
      </c>
      <c r="E10" s="11" t="s">
        <v>13</v>
      </c>
      <c r="F10" s="11" t="s">
        <v>14</v>
      </c>
    </row>
    <row r="11" spans="4:6">
      <c r="D11" s="3" t="s">
        <v>15</v>
      </c>
      <c r="E11" s="16" t="s">
        <v>16</v>
      </c>
      <c r="F11" s="17">
        <v>36404</v>
      </c>
    </row>
    <row r="12" spans="4:6">
      <c r="D12" s="18" t="s">
        <v>17</v>
      </c>
      <c r="E12" s="19" t="s">
        <v>18</v>
      </c>
      <c r="F12" s="20"/>
    </row>
    <row r="13" spans="4:6">
      <c r="D13" s="21" t="s">
        <v>19</v>
      </c>
      <c r="E13" s="22"/>
      <c r="F13" s="23"/>
    </row>
    <row r="14" spans="4:6">
      <c r="D14" s="18" t="s">
        <v>20</v>
      </c>
      <c r="E14" s="19"/>
      <c r="F14" s="20"/>
    </row>
    <row r="15" spans="4:6">
      <c r="D15" s="21" t="s">
        <v>21</v>
      </c>
      <c r="E15" s="22"/>
      <c r="F15" s="23"/>
    </row>
    <row r="16" spans="4:6">
      <c r="D16" s="18" t="s">
        <v>22</v>
      </c>
      <c r="E16" s="19"/>
      <c r="F16" s="20"/>
    </row>
    <row r="17" spans="4:6">
      <c r="D17" s="21" t="s">
        <v>23</v>
      </c>
      <c r="E17" s="23"/>
      <c r="F17" s="23"/>
    </row>
    <row r="18" spans="4:6">
      <c r="D18" s="24"/>
      <c r="E18" s="25"/>
      <c r="F18" s="20"/>
    </row>
    <row r="19" spans="4:6">
      <c r="D19" s="26" t="s">
        <v>24</v>
      </c>
      <c r="E19" s="27" t="s">
        <v>25</v>
      </c>
      <c r="F19" s="28">
        <v>36647</v>
      </c>
    </row>
    <row r="20" spans="4:6">
      <c r="D20" s="24" t="s">
        <v>26</v>
      </c>
      <c r="E20" s="25"/>
      <c r="F20" s="20"/>
    </row>
    <row r="21" spans="4:6">
      <c r="D21" s="21" t="s">
        <v>27</v>
      </c>
      <c r="E21" s="22"/>
      <c r="F21" s="29"/>
    </row>
    <row r="22" spans="4:6">
      <c r="D22" s="30"/>
      <c r="E22" s="22"/>
      <c r="F22" s="31"/>
    </row>
    <row r="23" spans="4:6">
      <c r="D23" s="24"/>
      <c r="E23" s="32"/>
      <c r="F23" s="33"/>
    </row>
    <row r="24" spans="4:6">
      <c r="D24" s="21" t="s">
        <v>28</v>
      </c>
      <c r="E24" s="21"/>
      <c r="F24" s="21"/>
    </row>
    <row r="25" spans="4:6">
      <c r="D25" s="34" t="s">
        <v>29</v>
      </c>
    </row>
    <row r="26" spans="4:6">
      <c r="D26" s="34" t="s">
        <v>30</v>
      </c>
    </row>
    <row r="27" spans="4:6">
      <c r="D27" s="3"/>
      <c r="E27" s="4"/>
      <c r="F27" s="15" t="s">
        <v>31</v>
      </c>
    </row>
    <row r="28" spans="4:6">
      <c r="D28" s="12" t="s">
        <v>32</v>
      </c>
      <c r="E28" s="11" t="s">
        <v>33</v>
      </c>
      <c r="F28" s="11" t="s">
        <v>34</v>
      </c>
    </row>
    <row r="29" spans="4:6">
      <c r="D29" s="35"/>
      <c r="E29" s="36"/>
      <c r="F29" s="36"/>
    </row>
    <row r="30" spans="4:6">
      <c r="D30" s="37"/>
      <c r="E30" s="25"/>
      <c r="F30" s="20"/>
    </row>
    <row r="31" spans="4:6">
      <c r="D31" s="38"/>
      <c r="E31" s="27"/>
      <c r="F31" s="27"/>
    </row>
    <row r="32" spans="4:6">
      <c r="D32" s="37"/>
      <c r="E32" s="25"/>
      <c r="F32" s="20"/>
    </row>
    <row r="33" spans="4:6">
      <c r="D33" s="35"/>
      <c r="E33" s="23"/>
      <c r="F33" s="23"/>
    </row>
    <row r="34" spans="4:6">
      <c r="D34" s="39"/>
      <c r="E34" s="25"/>
      <c r="F34" s="20"/>
    </row>
    <row r="35" spans="4:6">
      <c r="D35" s="35"/>
      <c r="E35" s="23"/>
      <c r="F35" s="23"/>
    </row>
    <row r="36" spans="4:6">
      <c r="D36" s="39"/>
      <c r="E36" s="25"/>
      <c r="F36" s="20"/>
    </row>
    <row r="37" spans="4:6">
      <c r="D37" s="21" t="s">
        <v>35</v>
      </c>
      <c r="E37" s="21"/>
      <c r="F37" s="21"/>
    </row>
    <row r="38" spans="4:6">
      <c r="D38" s="2" t="s">
        <v>36</v>
      </c>
    </row>
    <row r="39" spans="4:6">
      <c r="D39" s="34" t="s">
        <v>37</v>
      </c>
    </row>
    <row r="40" spans="4:6">
      <c r="D40" s="3" t="s">
        <v>38</v>
      </c>
      <c r="E40" s="3"/>
      <c r="F40" s="3"/>
    </row>
    <row r="41" spans="4:6">
      <c r="D41" s="34" t="s">
        <v>39</v>
      </c>
    </row>
    <row r="42" spans="4:6">
      <c r="D42" s="34" t="s">
        <v>40</v>
      </c>
    </row>
    <row r="43" spans="4:6">
      <c r="D43" s="34" t="s">
        <v>41</v>
      </c>
    </row>
    <row r="44" spans="4:6">
      <c r="D44" s="34" t="s">
        <v>42</v>
      </c>
    </row>
    <row r="45" spans="4:6">
      <c r="D45" s="40" t="s">
        <v>43</v>
      </c>
      <c r="E45" s="4" t="s">
        <v>44</v>
      </c>
      <c r="F45" s="4" t="s">
        <v>45</v>
      </c>
    </row>
    <row r="46" spans="4:6">
      <c r="D46" s="35" t="s">
        <v>757</v>
      </c>
      <c r="E46" s="23" t="s">
        <v>46</v>
      </c>
      <c r="F46" s="13">
        <v>40157</v>
      </c>
    </row>
    <row r="47" spans="4:6">
      <c r="D47" s="35"/>
      <c r="E47" s="23" t="s">
        <v>47</v>
      </c>
      <c r="F47" s="20"/>
    </row>
    <row r="48" spans="4:6">
      <c r="D48" s="3" t="s">
        <v>48</v>
      </c>
      <c r="E48" s="4" t="s">
        <v>49</v>
      </c>
      <c r="F48" s="35"/>
    </row>
    <row r="49" spans="4:6">
      <c r="D49" s="35" t="s">
        <v>50</v>
      </c>
      <c r="E49" s="41" t="s">
        <v>51</v>
      </c>
      <c r="F49" s="42">
        <v>39630</v>
      </c>
    </row>
    <row r="50" spans="4:6">
      <c r="D50" s="35" t="s">
        <v>52</v>
      </c>
      <c r="E50" s="41" t="s">
        <v>53</v>
      </c>
      <c r="F50" s="42">
        <v>39994</v>
      </c>
    </row>
    <row r="51" spans="4:6">
      <c r="D51" s="3" t="s">
        <v>54</v>
      </c>
      <c r="E51" s="4" t="s">
        <v>55</v>
      </c>
      <c r="F51" s="3"/>
    </row>
    <row r="52" spans="4:6">
      <c r="D52" s="35" t="s">
        <v>758</v>
      </c>
      <c r="E52" s="22" t="s">
        <v>763</v>
      </c>
      <c r="F52" s="35"/>
    </row>
    <row r="53" spans="4:6">
      <c r="D53" s="35"/>
      <c r="E53" s="22"/>
      <c r="F53" s="35"/>
    </row>
    <row r="54" spans="4:6">
      <c r="D54" s="40" t="s">
        <v>56</v>
      </c>
      <c r="E54" s="43"/>
      <c r="F54" s="44" t="s">
        <v>57</v>
      </c>
    </row>
    <row r="57" spans="4:6" ht="15.75">
      <c r="D57" s="45" t="s">
        <v>58</v>
      </c>
    </row>
    <row r="58" spans="4:6" ht="15.75">
      <c r="D58" s="45" t="s">
        <v>59</v>
      </c>
    </row>
    <row r="59" spans="4:6" ht="15.75">
      <c r="D59" s="45" t="s">
        <v>60</v>
      </c>
    </row>
    <row r="60" spans="4:6" ht="15.75">
      <c r="D60" s="45"/>
    </row>
    <row r="61" spans="4:6" ht="15.75">
      <c r="D61" s="45" t="s">
        <v>61</v>
      </c>
    </row>
    <row r="62" spans="4:6" ht="15.75">
      <c r="D62" s="45" t="s">
        <v>62</v>
      </c>
    </row>
  </sheetData>
  <mergeCells count="2">
    <mergeCell ref="D1:F1"/>
    <mergeCell ref="D2:F2"/>
  </mergeCells>
  <phoneticPr fontId="4" type="noConversion"/>
  <printOptions horizontalCentered="1" verticalCentered="1"/>
  <pageMargins left="0" right="0" top="0" bottom="0" header="0" footer="0"/>
  <pageSetup scale="90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W67"/>
  <sheetViews>
    <sheetView topLeftCell="D1" workbookViewId="0">
      <pane ySplit="7" topLeftCell="A8" activePane="bottomLeft" state="frozen"/>
      <selection activeCell="D1" sqref="D1"/>
      <selection pane="bottomLeft" activeCell="M8" sqref="M7:M8"/>
    </sheetView>
  </sheetViews>
  <sheetFormatPr defaultColWidth="12.42578125" defaultRowHeight="12.75"/>
  <cols>
    <col min="1" max="3" width="12.42578125" style="2" customWidth="1"/>
    <col min="4" max="4" width="4.7109375" style="2" customWidth="1"/>
    <col min="5" max="5" width="44.85546875" style="2" customWidth="1"/>
    <col min="6" max="7" width="18.85546875" style="2" customWidth="1"/>
    <col min="8" max="8" width="19.28515625" style="2" customWidth="1"/>
    <col min="9" max="12" width="18.85546875" style="2" customWidth="1"/>
    <col min="13" max="13" width="12.42578125" style="2" customWidth="1"/>
    <col min="14" max="14" width="4.7109375" style="2" customWidth="1"/>
    <col min="15" max="15" width="47.140625" style="2" customWidth="1"/>
    <col min="16" max="16" width="18.85546875" style="2" customWidth="1"/>
    <col min="17" max="17" width="19.28515625" style="2" customWidth="1"/>
    <col min="18" max="18" width="19.85546875" style="2" customWidth="1"/>
    <col min="19" max="22" width="18.85546875" style="2" customWidth="1"/>
    <col min="23" max="16384" width="12.42578125" style="2"/>
  </cols>
  <sheetData>
    <row r="1" spans="4:23">
      <c r="D1" s="399"/>
      <c r="E1" s="400"/>
      <c r="F1" s="400"/>
      <c r="G1" s="399"/>
      <c r="H1" s="400"/>
      <c r="I1" s="626" t="s">
        <v>63</v>
      </c>
      <c r="J1" s="627"/>
      <c r="K1" s="399"/>
      <c r="L1" s="401" t="s">
        <v>64</v>
      </c>
      <c r="M1" s="47"/>
      <c r="N1" s="399"/>
      <c r="O1" s="400"/>
      <c r="P1" s="400"/>
      <c r="Q1" s="399"/>
      <c r="R1" s="400"/>
      <c r="S1" s="626" t="s">
        <v>63</v>
      </c>
      <c r="T1" s="627"/>
      <c r="U1" s="399"/>
      <c r="V1" s="401" t="s">
        <v>64</v>
      </c>
      <c r="W1" s="47"/>
    </row>
    <row r="2" spans="4:23">
      <c r="D2" s="402"/>
      <c r="E2" s="621" t="s">
        <v>65</v>
      </c>
      <c r="F2" s="628"/>
      <c r="G2" s="402" t="s">
        <v>66</v>
      </c>
      <c r="H2" s="403" t="s">
        <v>67</v>
      </c>
      <c r="I2" s="404" t="s">
        <v>68</v>
      </c>
      <c r="J2" s="48">
        <v>39630</v>
      </c>
      <c r="K2" s="405"/>
      <c r="L2" s="406" t="s">
        <v>69</v>
      </c>
      <c r="M2" s="47"/>
      <c r="N2" s="402"/>
      <c r="O2" s="621" t="s">
        <v>65</v>
      </c>
      <c r="P2" s="628"/>
      <c r="Q2" s="402" t="s">
        <v>66</v>
      </c>
      <c r="R2" s="403" t="s">
        <v>67</v>
      </c>
      <c r="S2" s="404" t="s">
        <v>68</v>
      </c>
      <c r="T2" s="48">
        <v>39630</v>
      </c>
      <c r="U2" s="405"/>
      <c r="V2" s="406" t="s">
        <v>70</v>
      </c>
      <c r="W2" s="47"/>
    </row>
    <row r="3" spans="4:23">
      <c r="D3" s="402"/>
      <c r="E3" s="624" t="s">
        <v>71</v>
      </c>
      <c r="F3" s="625"/>
      <c r="G3" s="407" t="s">
        <v>72</v>
      </c>
      <c r="H3" s="30"/>
      <c r="I3" s="404" t="s">
        <v>73</v>
      </c>
      <c r="J3" s="48">
        <v>39994</v>
      </c>
      <c r="K3" s="405"/>
      <c r="L3" s="408"/>
      <c r="M3" s="47"/>
      <c r="N3" s="402"/>
      <c r="O3" s="624" t="s">
        <v>71</v>
      </c>
      <c r="P3" s="625"/>
      <c r="Q3" s="407" t="s">
        <v>72</v>
      </c>
      <c r="R3" s="403"/>
      <c r="S3" s="404" t="s">
        <v>73</v>
      </c>
      <c r="T3" s="48">
        <v>39994</v>
      </c>
      <c r="U3" s="405"/>
      <c r="V3" s="408"/>
      <c r="W3" s="47"/>
    </row>
    <row r="4" spans="4:23">
      <c r="D4" s="399"/>
      <c r="E4" s="400"/>
      <c r="F4" s="409"/>
      <c r="G4" s="409"/>
      <c r="H4" s="409"/>
      <c r="I4" s="409"/>
      <c r="J4" s="409" t="s">
        <v>74</v>
      </c>
      <c r="K4" s="409" t="s">
        <v>75</v>
      </c>
      <c r="L4" s="410" t="s">
        <v>76</v>
      </c>
      <c r="M4" s="47"/>
      <c r="N4" s="399"/>
      <c r="O4" s="400"/>
      <c r="P4" s="409"/>
      <c r="Q4" s="409"/>
      <c r="R4" s="409"/>
      <c r="S4" s="409"/>
      <c r="T4" s="409" t="s">
        <v>74</v>
      </c>
      <c r="U4" s="409" t="s">
        <v>75</v>
      </c>
      <c r="V4" s="410" t="s">
        <v>76</v>
      </c>
      <c r="W4" s="47"/>
    </row>
    <row r="5" spans="4:23">
      <c r="D5" s="402"/>
      <c r="F5" s="411"/>
      <c r="G5" s="411"/>
      <c r="H5" s="411" t="s">
        <v>77</v>
      </c>
      <c r="I5" s="411" t="s">
        <v>78</v>
      </c>
      <c r="J5" s="411" t="s">
        <v>79</v>
      </c>
      <c r="K5" s="411" t="s">
        <v>80</v>
      </c>
      <c r="L5" s="412" t="s">
        <v>81</v>
      </c>
      <c r="M5" s="47"/>
      <c r="N5" s="402"/>
      <c r="P5" s="411"/>
      <c r="Q5" s="411"/>
      <c r="R5" s="411" t="s">
        <v>77</v>
      </c>
      <c r="S5" s="411" t="s">
        <v>78</v>
      </c>
      <c r="T5" s="411" t="s">
        <v>79</v>
      </c>
      <c r="U5" s="411" t="s">
        <v>80</v>
      </c>
      <c r="V5" s="412" t="s">
        <v>81</v>
      </c>
      <c r="W5" s="47"/>
    </row>
    <row r="6" spans="4:23">
      <c r="D6" s="402"/>
      <c r="E6" s="413" t="s">
        <v>82</v>
      </c>
      <c r="F6" s="411" t="s">
        <v>83</v>
      </c>
      <c r="G6" s="411" t="s">
        <v>84</v>
      </c>
      <c r="H6" s="411" t="s">
        <v>85</v>
      </c>
      <c r="I6" s="411" t="s">
        <v>86</v>
      </c>
      <c r="J6" s="411" t="s">
        <v>87</v>
      </c>
      <c r="K6" s="411" t="s">
        <v>88</v>
      </c>
      <c r="L6" s="412" t="s">
        <v>89</v>
      </c>
      <c r="M6" s="47"/>
      <c r="N6" s="402"/>
      <c r="O6" s="413" t="s">
        <v>82</v>
      </c>
      <c r="P6" s="411" t="s">
        <v>83</v>
      </c>
      <c r="Q6" s="411" t="s">
        <v>84</v>
      </c>
      <c r="R6" s="411" t="s">
        <v>85</v>
      </c>
      <c r="S6" s="411" t="s">
        <v>86</v>
      </c>
      <c r="T6" s="411" t="s">
        <v>87</v>
      </c>
      <c r="U6" s="411" t="s">
        <v>88</v>
      </c>
      <c r="V6" s="412" t="s">
        <v>89</v>
      </c>
      <c r="W6" s="47"/>
    </row>
    <row r="7" spans="4:23">
      <c r="D7" s="402"/>
      <c r="E7" s="41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95</v>
      </c>
      <c r="K7" s="83" t="s">
        <v>96</v>
      </c>
      <c r="L7" s="414" t="s">
        <v>97</v>
      </c>
      <c r="M7" s="47"/>
      <c r="N7" s="402"/>
      <c r="O7" s="413" t="s">
        <v>90</v>
      </c>
      <c r="P7" s="83" t="s">
        <v>91</v>
      </c>
      <c r="Q7" s="83" t="s">
        <v>92</v>
      </c>
      <c r="R7" s="83" t="s">
        <v>93</v>
      </c>
      <c r="S7" s="83" t="s">
        <v>94</v>
      </c>
      <c r="T7" s="83" t="s">
        <v>95</v>
      </c>
      <c r="U7" s="83" t="s">
        <v>96</v>
      </c>
      <c r="V7" s="414" t="s">
        <v>97</v>
      </c>
      <c r="W7" s="47"/>
    </row>
    <row r="8" spans="4:23">
      <c r="D8" s="415">
        <v>1</v>
      </c>
      <c r="E8" s="415" t="s">
        <v>98</v>
      </c>
      <c r="F8" s="55"/>
      <c r="G8" s="55"/>
      <c r="H8" s="56">
        <v>0</v>
      </c>
      <c r="I8" s="55"/>
      <c r="J8" s="56">
        <v>0</v>
      </c>
      <c r="K8" s="55"/>
      <c r="L8" s="57">
        <v>0</v>
      </c>
      <c r="M8" s="47"/>
      <c r="N8" s="415">
        <v>40</v>
      </c>
      <c r="O8" s="415" t="s">
        <v>99</v>
      </c>
      <c r="P8" s="58"/>
      <c r="Q8" s="58"/>
      <c r="R8" s="56"/>
      <c r="S8" s="56"/>
      <c r="T8" s="56"/>
      <c r="U8" s="56"/>
      <c r="V8" s="57"/>
      <c r="W8" s="47"/>
    </row>
    <row r="9" spans="4:23">
      <c r="D9" s="415">
        <v>2</v>
      </c>
      <c r="E9" s="416" t="s">
        <v>100</v>
      </c>
      <c r="F9" s="59">
        <v>1229621.3799999999</v>
      </c>
      <c r="G9" s="55">
        <v>-28221.72</v>
      </c>
      <c r="H9" s="56">
        <v>1201399.6599999999</v>
      </c>
      <c r="I9" s="55">
        <v>249640.47399999999</v>
      </c>
      <c r="J9" s="56">
        <v>1451040.1339999996</v>
      </c>
      <c r="K9" s="55"/>
      <c r="L9" s="57">
        <v>1451040.1339999996</v>
      </c>
      <c r="M9" s="47"/>
      <c r="N9" s="415">
        <v>41</v>
      </c>
      <c r="O9" s="416" t="s">
        <v>101</v>
      </c>
      <c r="P9" s="60">
        <v>390830.29</v>
      </c>
      <c r="Q9" s="61">
        <v>178277.41</v>
      </c>
      <c r="R9" s="56">
        <v>569107.69999999995</v>
      </c>
      <c r="S9" s="58">
        <v>117676.75</v>
      </c>
      <c r="T9" s="56">
        <v>686784.45</v>
      </c>
      <c r="U9" s="55">
        <v>-156119</v>
      </c>
      <c r="V9" s="57">
        <v>530665.44999999995</v>
      </c>
      <c r="W9" s="47"/>
    </row>
    <row r="10" spans="4:23">
      <c r="D10" s="415">
        <v>3</v>
      </c>
      <c r="E10" s="416" t="s">
        <v>102</v>
      </c>
      <c r="F10" s="59"/>
      <c r="G10" s="55"/>
      <c r="H10" s="56">
        <v>0</v>
      </c>
      <c r="I10" s="55"/>
      <c r="J10" s="56">
        <v>0</v>
      </c>
      <c r="K10" s="55"/>
      <c r="L10" s="57">
        <v>0</v>
      </c>
      <c r="M10" s="47"/>
      <c r="N10" s="415">
        <v>42</v>
      </c>
      <c r="O10" s="417"/>
      <c r="P10" s="60"/>
      <c r="Q10" s="61"/>
      <c r="R10" s="56">
        <v>0</v>
      </c>
      <c r="S10" s="58"/>
      <c r="T10" s="56">
        <v>0</v>
      </c>
      <c r="U10" s="55"/>
      <c r="V10" s="57">
        <v>0</v>
      </c>
      <c r="W10" s="47"/>
    </row>
    <row r="11" spans="4:23">
      <c r="D11" s="415">
        <v>4</v>
      </c>
      <c r="E11" s="416" t="s">
        <v>103</v>
      </c>
      <c r="F11" s="59">
        <v>4856.8999999999996</v>
      </c>
      <c r="G11" s="55"/>
      <c r="H11" s="56">
        <v>4856.8999999999996</v>
      </c>
      <c r="I11" s="55">
        <v>1456</v>
      </c>
      <c r="J11" s="56">
        <v>6312.9</v>
      </c>
      <c r="K11" s="55"/>
      <c r="L11" s="57">
        <v>6312.9</v>
      </c>
      <c r="M11" s="47"/>
      <c r="N11" s="415">
        <v>43</v>
      </c>
      <c r="O11" s="416" t="s">
        <v>104</v>
      </c>
      <c r="P11" s="60">
        <v>147652.29999999999</v>
      </c>
      <c r="Q11" s="61">
        <v>81817.58</v>
      </c>
      <c r="R11" s="56">
        <v>229469.88</v>
      </c>
      <c r="S11" s="58">
        <v>44271</v>
      </c>
      <c r="T11" s="56">
        <v>273740.88</v>
      </c>
      <c r="U11" s="55"/>
      <c r="V11" s="57">
        <v>273740.88</v>
      </c>
      <c r="W11" s="47"/>
    </row>
    <row r="12" spans="4:23">
      <c r="D12" s="415">
        <v>5</v>
      </c>
      <c r="E12" s="418" t="s">
        <v>105</v>
      </c>
      <c r="F12" s="59"/>
      <c r="G12" s="55">
        <v>9475.84</v>
      </c>
      <c r="H12" s="56">
        <v>9475.84</v>
      </c>
      <c r="I12" s="55"/>
      <c r="J12" s="56">
        <v>9475.84</v>
      </c>
      <c r="K12" s="55"/>
      <c r="L12" s="57">
        <v>9475.84</v>
      </c>
      <c r="M12" s="47"/>
      <c r="N12" s="415">
        <v>44</v>
      </c>
      <c r="O12" s="417"/>
      <c r="P12" s="60"/>
      <c r="Q12" s="61"/>
      <c r="R12" s="56">
        <v>0</v>
      </c>
      <c r="S12" s="58"/>
      <c r="T12" s="56">
        <v>0</v>
      </c>
      <c r="U12" s="55"/>
      <c r="V12" s="57">
        <v>0</v>
      </c>
      <c r="W12" s="47"/>
    </row>
    <row r="13" spans="4:23">
      <c r="D13" s="415">
        <v>6</v>
      </c>
      <c r="E13" s="418" t="s">
        <v>106</v>
      </c>
      <c r="F13" s="59"/>
      <c r="G13" s="55"/>
      <c r="H13" s="56">
        <v>0</v>
      </c>
      <c r="I13" s="55"/>
      <c r="J13" s="56">
        <v>0</v>
      </c>
      <c r="K13" s="55"/>
      <c r="L13" s="57">
        <v>0</v>
      </c>
      <c r="M13" s="47"/>
      <c r="N13" s="415">
        <v>45</v>
      </c>
      <c r="O13" s="416" t="s">
        <v>107</v>
      </c>
      <c r="P13" s="60">
        <v>158830.51999999999</v>
      </c>
      <c r="Q13" s="61">
        <v>2206.94</v>
      </c>
      <c r="R13" s="56">
        <v>161037.46</v>
      </c>
      <c r="S13" s="58">
        <v>45368.92</v>
      </c>
      <c r="T13" s="56">
        <v>206406.38</v>
      </c>
      <c r="U13" s="55"/>
      <c r="V13" s="57">
        <v>206406.38</v>
      </c>
      <c r="W13" s="47"/>
    </row>
    <row r="14" spans="4:23">
      <c r="D14" s="415">
        <v>7</v>
      </c>
      <c r="E14" s="418"/>
      <c r="F14" s="59"/>
      <c r="G14" s="55"/>
      <c r="H14" s="56">
        <v>0</v>
      </c>
      <c r="I14" s="55"/>
      <c r="J14" s="56">
        <v>0</v>
      </c>
      <c r="K14" s="55"/>
      <c r="L14" s="57">
        <v>0</v>
      </c>
      <c r="M14" s="47"/>
      <c r="N14" s="415">
        <v>46</v>
      </c>
      <c r="O14" s="159" t="s">
        <v>108</v>
      </c>
      <c r="P14" s="62">
        <v>697313.11</v>
      </c>
      <c r="Q14" s="63">
        <v>262301.93</v>
      </c>
      <c r="R14" s="56">
        <v>959615.04</v>
      </c>
      <c r="S14" s="56">
        <v>207316.67</v>
      </c>
      <c r="T14" s="56">
        <v>1166931.71</v>
      </c>
      <c r="U14" s="56">
        <v>-156119</v>
      </c>
      <c r="V14" s="57">
        <v>1010812.71</v>
      </c>
      <c r="W14" s="47"/>
    </row>
    <row r="15" spans="4:23">
      <c r="D15" s="415">
        <v>8</v>
      </c>
      <c r="E15" s="418"/>
      <c r="F15" s="59"/>
      <c r="G15" s="55"/>
      <c r="H15" s="56">
        <v>0</v>
      </c>
      <c r="I15" s="55"/>
      <c r="J15" s="56">
        <v>0</v>
      </c>
      <c r="K15" s="55"/>
      <c r="L15" s="57">
        <v>0</v>
      </c>
      <c r="M15" s="47"/>
      <c r="N15" s="415"/>
      <c r="O15" s="159" t="s">
        <v>109</v>
      </c>
      <c r="P15" s="62"/>
      <c r="Q15" s="63"/>
      <c r="R15" s="56"/>
      <c r="S15" s="56"/>
      <c r="T15" s="56"/>
      <c r="U15" s="56"/>
      <c r="V15" s="57"/>
      <c r="W15" s="47"/>
    </row>
    <row r="16" spans="4:23">
      <c r="D16" s="415">
        <v>9</v>
      </c>
      <c r="E16" s="159" t="s">
        <v>110</v>
      </c>
      <c r="F16" s="62"/>
      <c r="G16" s="56"/>
      <c r="H16" s="56"/>
      <c r="I16" s="56"/>
      <c r="J16" s="56"/>
      <c r="K16" s="56"/>
      <c r="L16" s="57"/>
      <c r="M16" s="47"/>
      <c r="N16" s="415">
        <v>47</v>
      </c>
      <c r="O16" s="419"/>
      <c r="P16" s="62"/>
      <c r="Q16" s="63"/>
      <c r="R16" s="56"/>
      <c r="S16" s="56"/>
      <c r="T16" s="56"/>
      <c r="U16" s="56"/>
      <c r="V16" s="57"/>
      <c r="W16" s="47"/>
    </row>
    <row r="17" spans="4:23">
      <c r="D17" s="415">
        <v>10</v>
      </c>
      <c r="E17" s="416" t="s">
        <v>111</v>
      </c>
      <c r="F17" s="59"/>
      <c r="G17" s="55"/>
      <c r="H17" s="56">
        <v>0</v>
      </c>
      <c r="I17" s="55"/>
      <c r="J17" s="56">
        <v>0</v>
      </c>
      <c r="K17" s="55"/>
      <c r="L17" s="57">
        <v>0</v>
      </c>
      <c r="M17" s="47"/>
      <c r="N17" s="415">
        <v>48</v>
      </c>
      <c r="O17" s="159" t="s">
        <v>112</v>
      </c>
      <c r="P17" s="62">
        <v>4519720.57</v>
      </c>
      <c r="Q17" s="63">
        <v>703597.6</v>
      </c>
      <c r="R17" s="56">
        <v>5223318.17</v>
      </c>
      <c r="S17" s="56">
        <v>1236412.4739999999</v>
      </c>
      <c r="T17" s="56">
        <v>6459730.6439999994</v>
      </c>
      <c r="U17" s="56">
        <v>-156119</v>
      </c>
      <c r="V17" s="57">
        <v>6303611.6439999994</v>
      </c>
      <c r="W17" s="47"/>
    </row>
    <row r="18" spans="4:23">
      <c r="D18" s="415">
        <v>11</v>
      </c>
      <c r="E18" s="416" t="s">
        <v>113</v>
      </c>
      <c r="F18" s="59">
        <v>414819.74</v>
      </c>
      <c r="G18" s="55"/>
      <c r="H18" s="56">
        <v>414819.74</v>
      </c>
      <c r="I18" s="55">
        <v>124376</v>
      </c>
      <c r="J18" s="56">
        <v>539195.74</v>
      </c>
      <c r="K18" s="55"/>
      <c r="L18" s="57">
        <v>539195.74</v>
      </c>
      <c r="M18" s="47"/>
      <c r="N18" s="415">
        <v>49</v>
      </c>
      <c r="O18" s="159" t="s">
        <v>114</v>
      </c>
      <c r="P18" s="62"/>
      <c r="Q18" s="63"/>
      <c r="R18" s="56"/>
      <c r="S18" s="56"/>
      <c r="T18" s="56"/>
      <c r="U18" s="56"/>
      <c r="V18" s="57"/>
      <c r="W18" s="47"/>
    </row>
    <row r="19" spans="4:23">
      <c r="D19" s="415">
        <v>12</v>
      </c>
      <c r="E19" s="416" t="s">
        <v>115</v>
      </c>
      <c r="F19" s="59">
        <v>149961.39000000001</v>
      </c>
      <c r="G19" s="55"/>
      <c r="H19" s="56">
        <v>149961.39000000001</v>
      </c>
      <c r="I19" s="55">
        <v>44963</v>
      </c>
      <c r="J19" s="56">
        <v>194924.39</v>
      </c>
      <c r="K19" s="55"/>
      <c r="L19" s="57">
        <v>194924.39</v>
      </c>
      <c r="M19" s="47"/>
      <c r="N19" s="415">
        <v>50</v>
      </c>
      <c r="O19" s="416" t="s">
        <v>116</v>
      </c>
      <c r="P19" s="59"/>
      <c r="Q19" s="61">
        <v>821449.7</v>
      </c>
      <c r="R19" s="56">
        <v>821449.7</v>
      </c>
      <c r="S19" s="55"/>
      <c r="T19" s="56">
        <v>821449.7</v>
      </c>
      <c r="U19" s="55"/>
      <c r="V19" s="57">
        <v>821449.7</v>
      </c>
      <c r="W19" s="47"/>
    </row>
    <row r="20" spans="4:23">
      <c r="D20" s="415">
        <v>13</v>
      </c>
      <c r="E20" s="416" t="s">
        <v>117</v>
      </c>
      <c r="F20" s="59">
        <v>297997.63</v>
      </c>
      <c r="G20" s="55"/>
      <c r="H20" s="56">
        <v>297997.63</v>
      </c>
      <c r="I20" s="55">
        <v>89349</v>
      </c>
      <c r="J20" s="56">
        <v>387346.63</v>
      </c>
      <c r="K20" s="55"/>
      <c r="L20" s="57">
        <v>387346.63</v>
      </c>
      <c r="M20" s="47"/>
      <c r="N20" s="415">
        <v>51</v>
      </c>
      <c r="O20" s="416" t="s">
        <v>118</v>
      </c>
      <c r="P20" s="59"/>
      <c r="Q20" s="61"/>
      <c r="R20" s="56">
        <v>0</v>
      </c>
      <c r="S20" s="55"/>
      <c r="T20" s="56">
        <v>0</v>
      </c>
      <c r="U20" s="55"/>
      <c r="V20" s="57">
        <v>0</v>
      </c>
      <c r="W20" s="47"/>
    </row>
    <row r="21" spans="4:23">
      <c r="D21" s="415">
        <v>14</v>
      </c>
      <c r="E21" s="417"/>
      <c r="F21" s="59"/>
      <c r="G21" s="55"/>
      <c r="H21" s="56">
        <v>0</v>
      </c>
      <c r="I21" s="55"/>
      <c r="J21" s="56">
        <v>0</v>
      </c>
      <c r="K21" s="55"/>
      <c r="L21" s="57">
        <v>0</v>
      </c>
      <c r="M21" s="47"/>
      <c r="N21" s="415">
        <v>52</v>
      </c>
      <c r="O21" s="416" t="s">
        <v>119</v>
      </c>
      <c r="P21" s="59"/>
      <c r="Q21" s="55">
        <v>42746</v>
      </c>
      <c r="R21" s="56">
        <v>42746</v>
      </c>
      <c r="S21" s="55"/>
      <c r="T21" s="56">
        <v>42746</v>
      </c>
      <c r="U21" s="55"/>
      <c r="V21" s="57">
        <v>42746</v>
      </c>
      <c r="W21" s="47"/>
    </row>
    <row r="22" spans="4:23">
      <c r="D22" s="415">
        <v>15</v>
      </c>
      <c r="E22" s="417"/>
      <c r="F22" s="59"/>
      <c r="G22" s="55"/>
      <c r="H22" s="56">
        <v>0</v>
      </c>
      <c r="I22" s="55"/>
      <c r="J22" s="56">
        <v>0</v>
      </c>
      <c r="K22" s="55"/>
      <c r="L22" s="57">
        <v>0</v>
      </c>
      <c r="M22" s="47"/>
      <c r="N22" s="415">
        <v>53</v>
      </c>
      <c r="O22" s="416" t="s">
        <v>120</v>
      </c>
      <c r="P22" s="59"/>
      <c r="Q22" s="55">
        <v>136745.14000000001</v>
      </c>
      <c r="R22" s="56">
        <v>136745.14000000001</v>
      </c>
      <c r="S22" s="55"/>
      <c r="T22" s="56">
        <v>136745.14000000001</v>
      </c>
      <c r="U22" s="55"/>
      <c r="V22" s="57">
        <v>136745.14000000001</v>
      </c>
      <c r="W22" s="47"/>
    </row>
    <row r="23" spans="4:23">
      <c r="D23" s="415">
        <v>16</v>
      </c>
      <c r="E23" s="159" t="s">
        <v>121</v>
      </c>
      <c r="F23" s="62">
        <v>2097257.04</v>
      </c>
      <c r="G23" s="56">
        <v>-18745.88</v>
      </c>
      <c r="H23" s="56">
        <v>2078511.16</v>
      </c>
      <c r="I23" s="56">
        <v>509784.47399999999</v>
      </c>
      <c r="J23" s="56">
        <v>2588295.6339999996</v>
      </c>
      <c r="K23" s="56">
        <v>0</v>
      </c>
      <c r="L23" s="57">
        <v>2588295.6339999996</v>
      </c>
      <c r="M23" s="47"/>
      <c r="N23" s="415">
        <v>54</v>
      </c>
      <c r="O23" s="416" t="s">
        <v>122</v>
      </c>
      <c r="P23" s="59"/>
      <c r="Q23" s="55">
        <v>86923.62</v>
      </c>
      <c r="R23" s="56">
        <v>86923.62</v>
      </c>
      <c r="S23" s="55"/>
      <c r="T23" s="56">
        <v>86923.62</v>
      </c>
      <c r="U23" s="55"/>
      <c r="V23" s="57">
        <v>86923.62</v>
      </c>
      <c r="W23" s="47"/>
    </row>
    <row r="24" spans="4:23">
      <c r="D24" s="415">
        <v>17</v>
      </c>
      <c r="E24" s="159"/>
      <c r="F24" s="62"/>
      <c r="G24" s="56"/>
      <c r="H24" s="56"/>
      <c r="I24" s="56"/>
      <c r="J24" s="56"/>
      <c r="K24" s="56"/>
      <c r="L24" s="57"/>
      <c r="M24" s="47"/>
      <c r="N24" s="415">
        <v>55</v>
      </c>
      <c r="O24" s="416" t="s">
        <v>123</v>
      </c>
      <c r="P24" s="59"/>
      <c r="Q24" s="55"/>
      <c r="R24" s="56">
        <v>0</v>
      </c>
      <c r="S24" s="55"/>
      <c r="T24" s="56">
        <v>0</v>
      </c>
      <c r="U24" s="55"/>
      <c r="V24" s="57">
        <v>0</v>
      </c>
      <c r="W24" s="47"/>
    </row>
    <row r="25" spans="4:23">
      <c r="D25" s="415">
        <v>18</v>
      </c>
      <c r="E25" s="159" t="s">
        <v>124</v>
      </c>
      <c r="F25" s="62"/>
      <c r="G25" s="56"/>
      <c r="H25" s="56"/>
      <c r="I25" s="56"/>
      <c r="J25" s="56"/>
      <c r="K25" s="56"/>
      <c r="L25" s="57"/>
      <c r="M25" s="47"/>
      <c r="N25" s="415">
        <v>56</v>
      </c>
      <c r="O25" s="416" t="s">
        <v>125</v>
      </c>
      <c r="P25" s="59">
        <v>284711.67</v>
      </c>
      <c r="Q25" s="55">
        <v>145859.24</v>
      </c>
      <c r="R25" s="56">
        <v>430570.91</v>
      </c>
      <c r="S25" s="55">
        <v>85365</v>
      </c>
      <c r="T25" s="56">
        <v>515935.91</v>
      </c>
      <c r="U25" s="55"/>
      <c r="V25" s="57">
        <v>515935.91</v>
      </c>
      <c r="W25" s="47"/>
    </row>
    <row r="26" spans="4:23">
      <c r="D26" s="415">
        <v>19</v>
      </c>
      <c r="E26" s="416" t="s">
        <v>126</v>
      </c>
      <c r="F26" s="59"/>
      <c r="G26" s="55"/>
      <c r="H26" s="56">
        <v>0</v>
      </c>
      <c r="I26" s="55"/>
      <c r="J26" s="56">
        <v>0</v>
      </c>
      <c r="K26" s="55"/>
      <c r="L26" s="57">
        <v>0</v>
      </c>
      <c r="M26" s="47"/>
      <c r="N26" s="415">
        <v>57</v>
      </c>
      <c r="O26" s="416" t="s">
        <v>127</v>
      </c>
      <c r="P26" s="59"/>
      <c r="Q26" s="55"/>
      <c r="R26" s="56">
        <v>0</v>
      </c>
      <c r="S26" s="55"/>
      <c r="T26" s="56">
        <v>0</v>
      </c>
      <c r="U26" s="55"/>
      <c r="V26" s="57">
        <v>0</v>
      </c>
      <c r="W26" s="47"/>
    </row>
    <row r="27" spans="4:23">
      <c r="D27" s="415">
        <v>20</v>
      </c>
      <c r="E27" s="416" t="s">
        <v>128</v>
      </c>
      <c r="F27" s="59">
        <v>14679.725</v>
      </c>
      <c r="G27" s="55">
        <v>155616</v>
      </c>
      <c r="H27" s="56">
        <v>170295.72500000001</v>
      </c>
      <c r="I27" s="55">
        <v>4402</v>
      </c>
      <c r="J27" s="56">
        <v>174697.72500000001</v>
      </c>
      <c r="K27" s="55"/>
      <c r="L27" s="57">
        <v>174697.72500000001</v>
      </c>
      <c r="M27" s="47"/>
      <c r="N27" s="415">
        <v>58</v>
      </c>
      <c r="O27" s="417" t="s">
        <v>734</v>
      </c>
      <c r="P27" s="59"/>
      <c r="Q27" s="55">
        <v>228894.33</v>
      </c>
      <c r="R27" s="56">
        <v>228894.33</v>
      </c>
      <c r="S27" s="55"/>
      <c r="T27" s="56">
        <v>228894.33</v>
      </c>
      <c r="U27" s="55"/>
      <c r="V27" s="57">
        <v>228894.33</v>
      </c>
      <c r="W27" s="47"/>
    </row>
    <row r="28" spans="4:23">
      <c r="D28" s="415">
        <v>21</v>
      </c>
      <c r="E28" s="416" t="s">
        <v>129</v>
      </c>
      <c r="F28" s="59"/>
      <c r="G28" s="55"/>
      <c r="H28" s="56">
        <v>0</v>
      </c>
      <c r="I28" s="55"/>
      <c r="J28" s="56">
        <v>0</v>
      </c>
      <c r="K28" s="55"/>
      <c r="L28" s="57">
        <v>0</v>
      </c>
      <c r="M28" s="47"/>
      <c r="N28" s="415">
        <v>59</v>
      </c>
      <c r="O28" s="417"/>
      <c r="P28" s="59"/>
      <c r="Q28" s="55"/>
      <c r="R28" s="56">
        <v>0</v>
      </c>
      <c r="S28" s="55"/>
      <c r="T28" s="56">
        <v>0</v>
      </c>
      <c r="U28" s="55"/>
      <c r="V28" s="57">
        <v>0</v>
      </c>
      <c r="W28" s="47"/>
    </row>
    <row r="29" spans="4:23">
      <c r="D29" s="415">
        <v>22</v>
      </c>
      <c r="E29" s="416" t="s">
        <v>130</v>
      </c>
      <c r="F29" s="59">
        <v>1320311.6499999999</v>
      </c>
      <c r="G29" s="55">
        <v>71211.199999999997</v>
      </c>
      <c r="H29" s="56">
        <v>1391522.85</v>
      </c>
      <c r="I29" s="55">
        <v>395869</v>
      </c>
      <c r="J29" s="56">
        <v>1787391.85</v>
      </c>
      <c r="K29" s="55"/>
      <c r="L29" s="57">
        <v>1787391.85</v>
      </c>
      <c r="M29" s="47"/>
      <c r="N29" s="415">
        <v>60</v>
      </c>
      <c r="O29" s="159" t="s">
        <v>131</v>
      </c>
      <c r="P29" s="62">
        <v>284711.67</v>
      </c>
      <c r="Q29" s="56">
        <v>1462618.03</v>
      </c>
      <c r="R29" s="56">
        <v>1747329.7</v>
      </c>
      <c r="S29" s="56">
        <v>85365</v>
      </c>
      <c r="T29" s="56">
        <v>1832694.7</v>
      </c>
      <c r="U29" s="56">
        <v>0</v>
      </c>
      <c r="V29" s="57">
        <v>1832694.7</v>
      </c>
      <c r="W29" s="47"/>
    </row>
    <row r="30" spans="4:23">
      <c r="D30" s="415">
        <v>23</v>
      </c>
      <c r="E30" s="416" t="s">
        <v>132</v>
      </c>
      <c r="F30" s="65"/>
      <c r="G30" s="59"/>
      <c r="H30" s="56">
        <v>0</v>
      </c>
      <c r="I30" s="55"/>
      <c r="J30" s="56">
        <v>0</v>
      </c>
      <c r="K30" s="55"/>
      <c r="L30" s="57">
        <v>0</v>
      </c>
      <c r="M30" s="47"/>
      <c r="N30" s="415">
        <v>61</v>
      </c>
      <c r="O30" s="159" t="s">
        <v>133</v>
      </c>
      <c r="P30" s="62"/>
      <c r="Q30" s="56"/>
      <c r="R30" s="56"/>
      <c r="S30" s="56"/>
      <c r="T30" s="56"/>
      <c r="U30" s="56"/>
      <c r="V30" s="57"/>
      <c r="W30" s="47"/>
    </row>
    <row r="31" spans="4:23">
      <c r="D31" s="415">
        <v>24</v>
      </c>
      <c r="E31" s="416" t="s">
        <v>134</v>
      </c>
      <c r="F31" s="66"/>
      <c r="G31" s="55"/>
      <c r="H31" s="56">
        <v>0</v>
      </c>
      <c r="I31" s="55"/>
      <c r="J31" s="56">
        <v>0</v>
      </c>
      <c r="K31" s="55"/>
      <c r="L31" s="57">
        <v>0</v>
      </c>
      <c r="M31" s="47"/>
      <c r="N31" s="415">
        <v>62</v>
      </c>
      <c r="O31" s="420" t="s">
        <v>135</v>
      </c>
      <c r="P31" s="59">
        <v>1715081.8</v>
      </c>
      <c r="Q31" s="55">
        <v>593843.67000000004</v>
      </c>
      <c r="R31" s="56">
        <v>2308925.4700000002</v>
      </c>
      <c r="S31" s="55">
        <v>514233</v>
      </c>
      <c r="T31" s="56">
        <v>2823158.47</v>
      </c>
      <c r="U31" s="55"/>
      <c r="V31" s="57">
        <v>2823158.47</v>
      </c>
      <c r="W31" s="47"/>
    </row>
    <row r="32" spans="4:23">
      <c r="D32" s="415">
        <v>25</v>
      </c>
      <c r="E32" s="417" t="s">
        <v>136</v>
      </c>
      <c r="F32" s="59">
        <v>358583.935</v>
      </c>
      <c r="G32" s="55"/>
      <c r="H32" s="56">
        <v>358583.935</v>
      </c>
      <c r="I32" s="55">
        <v>107514</v>
      </c>
      <c r="J32" s="56">
        <v>466097.935</v>
      </c>
      <c r="K32" s="55"/>
      <c r="L32" s="57">
        <v>466097.935</v>
      </c>
      <c r="M32" s="47"/>
      <c r="N32" s="415">
        <v>63</v>
      </c>
      <c r="O32" s="416" t="s">
        <v>137</v>
      </c>
      <c r="P32" s="59"/>
      <c r="Q32" s="55">
        <v>50041.09</v>
      </c>
      <c r="R32" s="56">
        <v>50041.09</v>
      </c>
      <c r="S32" s="55"/>
      <c r="T32" s="56">
        <v>50041.09</v>
      </c>
      <c r="U32" s="55"/>
      <c r="V32" s="57">
        <v>50041.09</v>
      </c>
      <c r="W32" s="47"/>
    </row>
    <row r="33" spans="4:23">
      <c r="D33" s="415">
        <v>26</v>
      </c>
      <c r="E33" s="417"/>
      <c r="F33" s="59"/>
      <c r="G33" s="55"/>
      <c r="H33" s="56">
        <v>0</v>
      </c>
      <c r="I33" s="55"/>
      <c r="J33" s="56">
        <v>0</v>
      </c>
      <c r="K33" s="55"/>
      <c r="L33" s="57">
        <v>0</v>
      </c>
      <c r="M33" s="47"/>
      <c r="N33" s="415">
        <v>64</v>
      </c>
      <c r="O33" s="416" t="s">
        <v>138</v>
      </c>
      <c r="P33" s="59"/>
      <c r="Q33" s="55"/>
      <c r="R33" s="56">
        <v>0</v>
      </c>
      <c r="S33" s="55">
        <v>-300</v>
      </c>
      <c r="T33" s="56">
        <v>-300</v>
      </c>
      <c r="U33" s="55"/>
      <c r="V33" s="57">
        <v>-300</v>
      </c>
      <c r="W33" s="47"/>
    </row>
    <row r="34" spans="4:23">
      <c r="D34" s="415">
        <v>27</v>
      </c>
      <c r="E34" s="159" t="s">
        <v>139</v>
      </c>
      <c r="F34" s="62">
        <v>1693575.31</v>
      </c>
      <c r="G34" s="56">
        <v>226827.2</v>
      </c>
      <c r="H34" s="56">
        <v>1920402.51</v>
      </c>
      <c r="I34" s="56">
        <v>507785</v>
      </c>
      <c r="J34" s="56">
        <v>2428187.5099999998</v>
      </c>
      <c r="K34" s="56">
        <v>0</v>
      </c>
      <c r="L34" s="57">
        <v>2428187.5099999998</v>
      </c>
      <c r="M34" s="47"/>
      <c r="N34" s="415">
        <v>65</v>
      </c>
      <c r="O34" s="420" t="s">
        <v>140</v>
      </c>
      <c r="P34" s="59">
        <v>33249.93</v>
      </c>
      <c r="Q34" s="55"/>
      <c r="R34" s="56">
        <v>33249.93</v>
      </c>
      <c r="S34" s="55">
        <v>9970</v>
      </c>
      <c r="T34" s="56">
        <v>43219.93</v>
      </c>
      <c r="U34" s="55"/>
      <c r="V34" s="57">
        <v>43219.93</v>
      </c>
      <c r="W34" s="47"/>
    </row>
    <row r="35" spans="4:23">
      <c r="D35" s="415">
        <v>28</v>
      </c>
      <c r="E35" s="421"/>
      <c r="F35" s="62"/>
      <c r="G35" s="56"/>
      <c r="H35" s="56"/>
      <c r="I35" s="56"/>
      <c r="J35" s="56"/>
      <c r="K35" s="56"/>
      <c r="L35" s="57"/>
      <c r="M35" s="47"/>
      <c r="N35" s="415">
        <v>66</v>
      </c>
      <c r="O35" s="420" t="s">
        <v>141</v>
      </c>
      <c r="P35" s="59">
        <v>173164.26</v>
      </c>
      <c r="Q35" s="55">
        <v>302344.02</v>
      </c>
      <c r="R35" s="56">
        <v>475508.28</v>
      </c>
      <c r="S35" s="55">
        <v>51920</v>
      </c>
      <c r="T35" s="56">
        <v>527428.28</v>
      </c>
      <c r="U35" s="55"/>
      <c r="V35" s="57">
        <v>527428.28</v>
      </c>
      <c r="W35" s="47"/>
    </row>
    <row r="36" spans="4:23">
      <c r="D36" s="415">
        <v>29</v>
      </c>
      <c r="E36" s="159" t="s">
        <v>142</v>
      </c>
      <c r="F36" s="62">
        <v>3790832.35</v>
      </c>
      <c r="G36" s="56">
        <v>208081.32</v>
      </c>
      <c r="H36" s="56">
        <v>3998913.67</v>
      </c>
      <c r="I36" s="56">
        <v>1017569.4739999999</v>
      </c>
      <c r="J36" s="56">
        <v>5016483.1439999994</v>
      </c>
      <c r="K36" s="56">
        <v>0</v>
      </c>
      <c r="L36" s="57">
        <v>5016483.1439999994</v>
      </c>
      <c r="M36" s="47"/>
      <c r="N36" s="415">
        <v>67</v>
      </c>
      <c r="O36" s="416" t="s">
        <v>143</v>
      </c>
      <c r="P36" s="59"/>
      <c r="Q36" s="55">
        <v>895</v>
      </c>
      <c r="R36" s="56">
        <v>895</v>
      </c>
      <c r="S36" s="55"/>
      <c r="T36" s="56">
        <v>895</v>
      </c>
      <c r="U36" s="55"/>
      <c r="V36" s="57">
        <v>895</v>
      </c>
      <c r="W36" s="47"/>
    </row>
    <row r="37" spans="4:23">
      <c r="D37" s="415">
        <v>30</v>
      </c>
      <c r="E37" s="159" t="s">
        <v>144</v>
      </c>
      <c r="F37" s="62"/>
      <c r="G37" s="56"/>
      <c r="H37" s="56"/>
      <c r="I37" s="56"/>
      <c r="J37" s="56"/>
      <c r="K37" s="56"/>
      <c r="L37" s="57"/>
      <c r="M37" s="47"/>
      <c r="N37" s="415">
        <v>68</v>
      </c>
      <c r="O37" s="416" t="s">
        <v>145</v>
      </c>
      <c r="P37" s="59"/>
      <c r="Q37" s="55">
        <v>202277.35</v>
      </c>
      <c r="R37" s="56">
        <v>202277.35</v>
      </c>
      <c r="S37" s="55"/>
      <c r="T37" s="56">
        <v>202277.35</v>
      </c>
      <c r="U37" s="55"/>
      <c r="V37" s="57">
        <v>202277.35</v>
      </c>
      <c r="W37" s="47"/>
    </row>
    <row r="38" spans="4:23">
      <c r="D38" s="415">
        <v>31</v>
      </c>
      <c r="E38" s="159" t="s">
        <v>146</v>
      </c>
      <c r="F38" s="62"/>
      <c r="G38" s="56"/>
      <c r="H38" s="56"/>
      <c r="I38" s="56"/>
      <c r="J38" s="56"/>
      <c r="K38" s="56"/>
      <c r="L38" s="57"/>
      <c r="M38" s="47"/>
      <c r="N38" s="415">
        <v>69</v>
      </c>
      <c r="O38" s="416" t="s">
        <v>147</v>
      </c>
      <c r="P38" s="59"/>
      <c r="Q38" s="55">
        <v>2016636</v>
      </c>
      <c r="R38" s="56">
        <v>2016636</v>
      </c>
      <c r="S38" s="55">
        <v>-2016636</v>
      </c>
      <c r="T38" s="56">
        <v>0</v>
      </c>
      <c r="U38" s="55"/>
      <c r="V38" s="57">
        <v>0</v>
      </c>
      <c r="W38" s="47"/>
    </row>
    <row r="39" spans="4:23">
      <c r="D39" s="415">
        <v>32</v>
      </c>
      <c r="E39" s="416" t="s">
        <v>148</v>
      </c>
      <c r="F39" s="59"/>
      <c r="G39" s="61">
        <v>187352.92</v>
      </c>
      <c r="H39" s="56">
        <v>187352.92</v>
      </c>
      <c r="I39" s="55"/>
      <c r="J39" s="56">
        <v>187352.92</v>
      </c>
      <c r="K39" s="55"/>
      <c r="L39" s="57">
        <v>187352.92</v>
      </c>
      <c r="M39" s="47"/>
      <c r="N39" s="415">
        <v>70</v>
      </c>
      <c r="O39" s="416" t="s">
        <v>149</v>
      </c>
      <c r="P39" s="59"/>
      <c r="Q39" s="55"/>
      <c r="R39" s="56">
        <v>0</v>
      </c>
      <c r="S39" s="55">
        <v>119035.526</v>
      </c>
      <c r="T39" s="56">
        <v>119035.526</v>
      </c>
      <c r="U39" s="55"/>
      <c r="V39" s="57">
        <v>119035.526</v>
      </c>
      <c r="W39" s="47"/>
    </row>
    <row r="40" spans="4:23">
      <c r="D40" s="415">
        <v>33</v>
      </c>
      <c r="E40" s="416" t="s">
        <v>150</v>
      </c>
      <c r="F40" s="59">
        <v>31575.11</v>
      </c>
      <c r="G40" s="61">
        <v>16053.15</v>
      </c>
      <c r="H40" s="56">
        <v>47628.26</v>
      </c>
      <c r="I40" s="55">
        <v>8973.25</v>
      </c>
      <c r="J40" s="56">
        <v>56601.51</v>
      </c>
      <c r="K40" s="55"/>
      <c r="L40" s="57">
        <v>56601.51</v>
      </c>
      <c r="M40" s="47"/>
      <c r="N40" s="415">
        <v>71</v>
      </c>
      <c r="O40" s="417"/>
      <c r="P40" s="59"/>
      <c r="Q40" s="55"/>
      <c r="R40" s="56">
        <v>0</v>
      </c>
      <c r="S40" s="55"/>
      <c r="T40" s="56">
        <v>0</v>
      </c>
      <c r="U40" s="55"/>
      <c r="V40" s="57">
        <v>0</v>
      </c>
      <c r="W40" s="47"/>
    </row>
    <row r="41" spans="4:23">
      <c r="D41" s="415">
        <v>34</v>
      </c>
      <c r="E41" s="416" t="s">
        <v>151</v>
      </c>
      <c r="F41" s="59"/>
      <c r="G41" s="55">
        <v>15834.15</v>
      </c>
      <c r="H41" s="56">
        <v>15834.15</v>
      </c>
      <c r="I41" s="55"/>
      <c r="J41" s="56">
        <v>15834.15</v>
      </c>
      <c r="K41" s="55"/>
      <c r="L41" s="57">
        <v>15834.15</v>
      </c>
      <c r="M41" s="47"/>
      <c r="N41" s="415">
        <v>72</v>
      </c>
      <c r="O41" s="159" t="s">
        <v>152</v>
      </c>
      <c r="P41" s="62">
        <v>1921495.99</v>
      </c>
      <c r="Q41" s="56">
        <v>3166037.13</v>
      </c>
      <c r="R41" s="56">
        <v>5087533.12</v>
      </c>
      <c r="S41" s="56">
        <v>-1321777.4739999999</v>
      </c>
      <c r="T41" s="56">
        <v>3765755.6459999997</v>
      </c>
      <c r="U41" s="56">
        <v>0</v>
      </c>
      <c r="V41" s="57">
        <v>3765755.6459999997</v>
      </c>
      <c r="W41" s="47"/>
    </row>
    <row r="42" spans="4:23">
      <c r="D42" s="415">
        <v>35</v>
      </c>
      <c r="E42" s="416" t="s">
        <v>153</v>
      </c>
      <c r="F42" s="59"/>
      <c r="G42" s="55"/>
      <c r="H42" s="56">
        <v>0</v>
      </c>
      <c r="I42" s="55"/>
      <c r="J42" s="56">
        <v>0</v>
      </c>
      <c r="K42" s="55"/>
      <c r="L42" s="57">
        <v>0</v>
      </c>
      <c r="M42" s="47"/>
      <c r="N42" s="415">
        <v>73</v>
      </c>
      <c r="O42" s="159" t="s">
        <v>154</v>
      </c>
      <c r="P42" s="62">
        <v>2206207.66</v>
      </c>
      <c r="Q42" s="56">
        <v>4628655.16</v>
      </c>
      <c r="R42" s="56">
        <v>6834862.8199999994</v>
      </c>
      <c r="S42" s="56">
        <v>-1236412.4739999999</v>
      </c>
      <c r="T42" s="56">
        <v>5598450.3459999999</v>
      </c>
      <c r="U42" s="56">
        <v>0</v>
      </c>
      <c r="V42" s="57">
        <v>5598450.3459999999</v>
      </c>
      <c r="W42" s="47"/>
    </row>
    <row r="43" spans="4:23">
      <c r="D43" s="415">
        <v>36</v>
      </c>
      <c r="E43" s="417" t="s">
        <v>155</v>
      </c>
      <c r="F43" s="59"/>
      <c r="G43" s="55">
        <v>13974.13</v>
      </c>
      <c r="H43" s="56">
        <v>13974.13</v>
      </c>
      <c r="I43" s="55"/>
      <c r="J43" s="56">
        <v>13974.13</v>
      </c>
      <c r="K43" s="55"/>
      <c r="L43" s="57">
        <v>13974.13</v>
      </c>
      <c r="M43" s="47"/>
      <c r="N43" s="415">
        <v>74</v>
      </c>
      <c r="O43" s="422"/>
      <c r="P43" s="62"/>
      <c r="Q43" s="56"/>
      <c r="R43" s="56"/>
      <c r="S43" s="56"/>
      <c r="T43" s="56"/>
      <c r="U43" s="56"/>
      <c r="V43" s="57"/>
      <c r="W43" s="47"/>
    </row>
    <row r="44" spans="4:23">
      <c r="D44" s="415">
        <v>37</v>
      </c>
      <c r="E44" s="159" t="s">
        <v>156</v>
      </c>
      <c r="F44" s="62">
        <v>31575.11</v>
      </c>
      <c r="G44" s="56">
        <v>233214.35</v>
      </c>
      <c r="H44" s="56">
        <v>264789.46000000002</v>
      </c>
      <c r="I44" s="56">
        <v>8973.25</v>
      </c>
      <c r="J44" s="56">
        <v>273762.71000000002</v>
      </c>
      <c r="K44" s="56">
        <v>0</v>
      </c>
      <c r="L44" s="57">
        <v>273762.71000000002</v>
      </c>
      <c r="M44" s="47"/>
      <c r="N44" s="415">
        <v>75</v>
      </c>
      <c r="O44" s="159" t="s">
        <v>157</v>
      </c>
      <c r="P44" s="67">
        <v>6725928.2299999986</v>
      </c>
      <c r="Q44" s="56">
        <v>5332252.76</v>
      </c>
      <c r="R44" s="63">
        <v>12058180.989999998</v>
      </c>
      <c r="S44" s="56">
        <v>0</v>
      </c>
      <c r="T44" s="56">
        <v>12058180.989999998</v>
      </c>
      <c r="U44" s="56">
        <v>-156119</v>
      </c>
      <c r="V44" s="57">
        <v>11902061.989999998</v>
      </c>
      <c r="W44" s="68"/>
    </row>
    <row r="45" spans="4:23">
      <c r="D45" s="415">
        <v>38</v>
      </c>
      <c r="E45" s="159" t="s">
        <v>158</v>
      </c>
      <c r="F45" s="65"/>
      <c r="G45" s="59"/>
      <c r="H45" s="56">
        <v>0</v>
      </c>
      <c r="I45" s="55">
        <v>2553.08</v>
      </c>
      <c r="J45" s="56">
        <v>2553.08</v>
      </c>
      <c r="K45" s="55"/>
      <c r="L45" s="57">
        <v>2553.08</v>
      </c>
      <c r="M45" s="47"/>
      <c r="N45" s="376"/>
      <c r="O45" s="423"/>
      <c r="P45" s="424"/>
      <c r="Q45" s="424"/>
      <c r="R45" s="424"/>
      <c r="S45" s="424"/>
      <c r="T45" s="424"/>
      <c r="U45" s="424"/>
      <c r="V45" s="425"/>
      <c r="W45" s="47"/>
    </row>
    <row r="46" spans="4:23">
      <c r="D46" s="415">
        <v>39</v>
      </c>
      <c r="E46" s="159" t="s">
        <v>159</v>
      </c>
      <c r="F46" s="72">
        <v>3822407.46</v>
      </c>
      <c r="G46" s="56">
        <v>441295.67</v>
      </c>
      <c r="H46" s="56">
        <v>4263703.13</v>
      </c>
      <c r="I46" s="56">
        <v>1029095.8039999999</v>
      </c>
      <c r="J46" s="56">
        <v>5292798.9339999994</v>
      </c>
      <c r="K46" s="56">
        <v>0</v>
      </c>
      <c r="L46" s="57">
        <v>5292798.9339999994</v>
      </c>
      <c r="M46" s="47"/>
      <c r="N46" s="426"/>
      <c r="O46" s="427"/>
      <c r="P46" s="428"/>
      <c r="Q46" s="428"/>
      <c r="R46" s="428"/>
      <c r="S46" s="428"/>
      <c r="T46" s="428"/>
      <c r="U46" s="428"/>
      <c r="V46" s="429"/>
      <c r="W46" s="47"/>
    </row>
    <row r="47" spans="4:23">
      <c r="D47" s="415"/>
      <c r="E47" s="159" t="s">
        <v>160</v>
      </c>
      <c r="F47" s="430"/>
      <c r="G47" s="424"/>
      <c r="H47" s="424"/>
      <c r="I47" s="424"/>
      <c r="J47" s="424"/>
      <c r="K47" s="424"/>
      <c r="L47" s="425"/>
      <c r="M47" s="47"/>
      <c r="N47" s="426"/>
      <c r="O47" s="431"/>
      <c r="P47" s="428"/>
      <c r="Q47" s="428"/>
      <c r="R47" s="428"/>
      <c r="S47" s="428"/>
      <c r="T47" s="428"/>
      <c r="U47" s="428"/>
      <c r="V47" s="432"/>
      <c r="W47" s="47"/>
    </row>
    <row r="48" spans="4:23">
      <c r="D48" s="415"/>
      <c r="E48" s="654" t="s">
        <v>161</v>
      </c>
      <c r="F48" s="424"/>
      <c r="G48" s="424"/>
      <c r="H48" s="424"/>
      <c r="I48" s="424"/>
      <c r="J48" s="424"/>
      <c r="K48" s="424"/>
      <c r="L48" s="425"/>
      <c r="M48" s="47"/>
      <c r="N48" s="97"/>
      <c r="O48" s="434" t="s">
        <v>56</v>
      </c>
      <c r="P48" s="97"/>
      <c r="Q48" s="97"/>
      <c r="R48" s="97"/>
      <c r="S48" s="97"/>
      <c r="T48" s="97"/>
      <c r="U48" s="97"/>
      <c r="V48" s="435" t="s">
        <v>162</v>
      </c>
    </row>
    <row r="49" spans="4:22">
      <c r="D49" s="415"/>
      <c r="E49" s="654"/>
      <c r="F49" s="424"/>
      <c r="G49" s="424"/>
      <c r="H49" s="424"/>
      <c r="I49" s="424"/>
      <c r="J49" s="424"/>
      <c r="K49" s="424"/>
      <c r="L49" s="425"/>
      <c r="M49" s="47"/>
      <c r="N49" s="47"/>
      <c r="O49" s="652"/>
      <c r="P49" s="47"/>
      <c r="Q49" s="47"/>
      <c r="R49" s="47"/>
      <c r="S49" s="47"/>
      <c r="T49" s="47"/>
      <c r="U49" s="47"/>
      <c r="V49" s="653"/>
    </row>
    <row r="50" spans="4:22">
      <c r="D50" s="415"/>
      <c r="E50" s="654"/>
      <c r="F50" s="424"/>
      <c r="G50" s="424"/>
      <c r="H50" s="424"/>
      <c r="I50" s="424"/>
      <c r="J50" s="424"/>
      <c r="K50" s="424"/>
      <c r="L50" s="425"/>
      <c r="M50" s="47"/>
      <c r="N50" s="47"/>
      <c r="O50" s="652"/>
      <c r="P50" s="47"/>
      <c r="Q50" s="47"/>
      <c r="R50" s="47"/>
      <c r="S50" s="47"/>
      <c r="T50" s="47"/>
      <c r="U50" s="47"/>
      <c r="V50" s="653"/>
    </row>
    <row r="51" spans="4:22">
      <c r="D51" s="415"/>
      <c r="E51" s="654"/>
      <c r="F51" s="424"/>
      <c r="G51" s="424"/>
      <c r="H51" s="424"/>
      <c r="I51" s="424"/>
      <c r="J51" s="424"/>
      <c r="K51" s="424"/>
      <c r="L51" s="425"/>
      <c r="M51" s="47"/>
      <c r="N51" s="47"/>
      <c r="O51" s="652"/>
      <c r="P51" s="47"/>
      <c r="Q51" s="47"/>
      <c r="R51" s="47"/>
      <c r="S51" s="47"/>
      <c r="T51" s="47"/>
      <c r="U51" s="47"/>
      <c r="V51" s="653"/>
    </row>
    <row r="52" spans="4:22">
      <c r="D52" s="415"/>
      <c r="E52" s="654"/>
      <c r="F52" s="424"/>
      <c r="G52" s="424"/>
      <c r="H52" s="424"/>
      <c r="I52" s="424"/>
      <c r="J52" s="424"/>
      <c r="K52" s="424"/>
      <c r="L52" s="425"/>
      <c r="M52" s="47"/>
      <c r="N52" s="47"/>
      <c r="O52" s="652"/>
      <c r="P52" s="47"/>
      <c r="Q52" s="47"/>
      <c r="R52" s="47"/>
      <c r="S52" s="47"/>
      <c r="T52" s="47"/>
      <c r="U52" s="47"/>
      <c r="V52" s="653"/>
    </row>
    <row r="53" spans="4:22">
      <c r="D53" s="415"/>
      <c r="E53" s="654"/>
      <c r="F53" s="424"/>
      <c r="G53" s="424"/>
      <c r="H53" s="424"/>
      <c r="I53" s="424"/>
      <c r="J53" s="424"/>
      <c r="K53" s="424"/>
      <c r="L53" s="425"/>
      <c r="M53" s="47"/>
      <c r="N53" s="47"/>
      <c r="O53" s="652"/>
      <c r="P53" s="47"/>
      <c r="Q53" s="47"/>
      <c r="R53" s="47"/>
      <c r="S53" s="47"/>
      <c r="T53" s="47"/>
      <c r="U53" s="47"/>
      <c r="V53" s="653"/>
    </row>
    <row r="54" spans="4:22">
      <c r="D54" s="415"/>
      <c r="E54" s="654"/>
      <c r="F54" s="424"/>
      <c r="G54" s="424"/>
      <c r="H54" s="424"/>
      <c r="I54" s="424"/>
      <c r="J54" s="424"/>
      <c r="K54" s="424"/>
      <c r="L54" s="425"/>
      <c r="M54" s="47"/>
      <c r="N54" s="47"/>
      <c r="O54" s="652"/>
      <c r="P54" s="47"/>
      <c r="Q54" s="47"/>
      <c r="R54" s="47"/>
      <c r="S54" s="47"/>
      <c r="T54" s="47"/>
      <c r="U54" s="47"/>
      <c r="V54" s="653"/>
    </row>
    <row r="55" spans="4:22">
      <c r="D55" s="415"/>
      <c r="E55" s="655"/>
      <c r="F55" s="424"/>
      <c r="G55" s="424"/>
      <c r="H55" s="424"/>
      <c r="I55" s="424"/>
      <c r="J55" s="424"/>
      <c r="K55" s="424"/>
      <c r="L55" s="425"/>
      <c r="M55" s="47"/>
      <c r="N55" s="47"/>
      <c r="O55" s="652"/>
      <c r="P55" s="47"/>
      <c r="Q55" s="47"/>
      <c r="R55" s="47"/>
      <c r="S55" s="47"/>
      <c r="T55" s="47"/>
      <c r="U55" s="47"/>
      <c r="V55" s="653"/>
    </row>
    <row r="56" spans="4:22">
      <c r="D56" s="399"/>
      <c r="E56" s="436"/>
      <c r="F56" s="424"/>
      <c r="G56" s="424"/>
      <c r="H56" s="424"/>
      <c r="I56" s="424"/>
      <c r="J56" s="424"/>
      <c r="K56" s="424"/>
      <c r="L56" s="425"/>
      <c r="M56" s="47"/>
      <c r="O56" s="77"/>
      <c r="Q56" s="78"/>
    </row>
    <row r="57" spans="4:22" ht="15.75">
      <c r="D57" s="402"/>
      <c r="E57" s="77"/>
      <c r="F57" s="428"/>
      <c r="G57" s="428"/>
      <c r="H57" s="428"/>
      <c r="I57" s="428"/>
      <c r="J57" s="428"/>
      <c r="K57" s="428"/>
      <c r="L57" s="429"/>
      <c r="M57" s="47"/>
      <c r="O57" s="437" t="s">
        <v>58</v>
      </c>
      <c r="Q57" s="78"/>
      <c r="T57" s="623" t="s">
        <v>735</v>
      </c>
      <c r="U57" s="623"/>
      <c r="V57" s="78">
        <v>11622310.989999998</v>
      </c>
    </row>
    <row r="58" spans="4:22" ht="15.75">
      <c r="D58" s="402"/>
      <c r="E58" s="77"/>
      <c r="F58" s="428"/>
      <c r="G58" s="428"/>
      <c r="H58" s="428"/>
      <c r="I58" s="428"/>
      <c r="J58" s="428"/>
      <c r="K58" s="428"/>
      <c r="L58" s="432"/>
      <c r="M58" s="47"/>
      <c r="O58" s="437" t="s">
        <v>163</v>
      </c>
      <c r="V58" s="78">
        <v>11622311</v>
      </c>
    </row>
    <row r="59" spans="4:22" ht="16.5" thickBot="1">
      <c r="D59" s="97"/>
      <c r="E59" s="434" t="s">
        <v>164</v>
      </c>
      <c r="F59" s="97"/>
      <c r="G59" s="97"/>
      <c r="H59" s="400"/>
      <c r="I59" s="97"/>
      <c r="J59" s="97"/>
      <c r="K59" s="97"/>
      <c r="L59" s="435" t="s">
        <v>165</v>
      </c>
      <c r="O59" s="437" t="s">
        <v>60</v>
      </c>
      <c r="V59" s="331">
        <v>-1.0000001639127731E-2</v>
      </c>
    </row>
    <row r="60" spans="4:22" ht="16.5" thickTop="1">
      <c r="O60" s="437"/>
    </row>
    <row r="61" spans="4:22" ht="15.75">
      <c r="O61" s="437" t="s">
        <v>61</v>
      </c>
    </row>
    <row r="62" spans="4:22" ht="15.75">
      <c r="E62" s="437" t="s">
        <v>58</v>
      </c>
      <c r="O62" s="437" t="s">
        <v>166</v>
      </c>
    </row>
    <row r="63" spans="4:22" ht="15.75">
      <c r="E63" s="437" t="s">
        <v>163</v>
      </c>
    </row>
    <row r="64" spans="4:22" ht="15.75">
      <c r="E64" s="437" t="s">
        <v>60</v>
      </c>
    </row>
    <row r="65" spans="5:5" ht="15.75">
      <c r="E65" s="437"/>
    </row>
    <row r="66" spans="5:5" ht="15.75">
      <c r="E66" s="437" t="s">
        <v>61</v>
      </c>
    </row>
    <row r="67" spans="5:5" ht="15.75">
      <c r="E67" s="437" t="s">
        <v>167</v>
      </c>
    </row>
  </sheetData>
  <sheetProtection password="EBB3" sheet="1" objects="1" scenarios="1" selectLockedCells="1" selectUnlockedCells="1"/>
  <mergeCells count="7">
    <mergeCell ref="T57:U57"/>
    <mergeCell ref="E3:F3"/>
    <mergeCell ref="O3:P3"/>
    <mergeCell ref="I1:J1"/>
    <mergeCell ref="S1:T1"/>
    <mergeCell ref="E2:F2"/>
    <mergeCell ref="O2:P2"/>
  </mergeCells>
  <phoneticPr fontId="4" type="noConversion"/>
  <printOptions horizontalCentered="1" verticalCentered="1"/>
  <pageMargins left="0" right="0" top="0" bottom="0" header="0" footer="0"/>
  <pageSetup scale="35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M47"/>
  <sheetViews>
    <sheetView topLeftCell="D1" workbookViewId="0">
      <selection activeCell="J11" sqref="J11"/>
    </sheetView>
  </sheetViews>
  <sheetFormatPr defaultColWidth="12.42578125" defaultRowHeight="12.75"/>
  <cols>
    <col min="1" max="3" width="12.42578125" style="2" customWidth="1"/>
    <col min="4" max="4" width="4.7109375" style="2" customWidth="1"/>
    <col min="5" max="5" width="45.42578125" style="2" customWidth="1"/>
    <col min="6" max="6" width="24.7109375" customWidth="1"/>
    <col min="7" max="9" width="13.7109375" style="2" customWidth="1"/>
    <col min="10" max="10" width="16.28515625" style="2" customWidth="1"/>
    <col min="11" max="16384" width="12.42578125" style="2"/>
  </cols>
  <sheetData>
    <row r="1" spans="4:11">
      <c r="D1" s="399"/>
      <c r="E1" s="400"/>
      <c r="F1" s="377" t="s">
        <v>759</v>
      </c>
      <c r="G1" s="399" t="s">
        <v>63</v>
      </c>
      <c r="H1" s="400"/>
      <c r="I1" s="400"/>
      <c r="J1" s="438"/>
      <c r="K1" s="47"/>
    </row>
    <row r="2" spans="4:11">
      <c r="D2" s="402"/>
      <c r="E2" s="413" t="s">
        <v>168</v>
      </c>
      <c r="F2" s="439" t="s">
        <v>195</v>
      </c>
      <c r="G2" s="402" t="s">
        <v>68</v>
      </c>
      <c r="H2" s="48">
        <v>39630</v>
      </c>
      <c r="J2" s="408" t="s">
        <v>169</v>
      </c>
      <c r="K2" s="47"/>
    </row>
    <row r="3" spans="4:11">
      <c r="D3" s="402"/>
      <c r="F3" s="106" t="s">
        <v>198</v>
      </c>
      <c r="G3" s="402" t="s">
        <v>73</v>
      </c>
      <c r="H3" s="48">
        <v>39994</v>
      </c>
      <c r="J3" s="440"/>
      <c r="K3" s="47"/>
    </row>
    <row r="4" spans="4:11">
      <c r="D4" s="399"/>
      <c r="E4" s="400"/>
      <c r="F4" s="80" t="s">
        <v>170</v>
      </c>
      <c r="G4" s="400"/>
      <c r="H4" s="400"/>
      <c r="I4" s="400"/>
      <c r="J4" s="441"/>
      <c r="K4" s="47"/>
    </row>
    <row r="5" spans="4:11">
      <c r="D5" s="399"/>
      <c r="E5" s="97"/>
      <c r="F5" s="81" t="s">
        <v>171</v>
      </c>
      <c r="G5" s="81"/>
      <c r="H5" s="81"/>
      <c r="I5" s="435"/>
      <c r="J5" s="442"/>
      <c r="K5" s="47"/>
    </row>
    <row r="6" spans="4:11">
      <c r="D6" s="402"/>
      <c r="E6" s="413" t="s">
        <v>172</v>
      </c>
      <c r="F6" s="83" t="s">
        <v>173</v>
      </c>
      <c r="G6" s="83"/>
      <c r="H6" s="83"/>
      <c r="I6" s="443" t="s">
        <v>174</v>
      </c>
      <c r="J6" s="444"/>
      <c r="K6" s="47"/>
    </row>
    <row r="7" spans="4:11">
      <c r="D7" s="402"/>
      <c r="F7" s="83" t="s">
        <v>175</v>
      </c>
      <c r="G7" s="83" t="s">
        <v>176</v>
      </c>
      <c r="H7" s="83"/>
      <c r="I7" s="443"/>
      <c r="J7" s="444"/>
      <c r="K7" s="47"/>
    </row>
    <row r="8" spans="4:11">
      <c r="D8" s="402"/>
      <c r="F8" s="83" t="s">
        <v>177</v>
      </c>
      <c r="G8" s="83" t="s">
        <v>178</v>
      </c>
      <c r="H8" s="81" t="s">
        <v>179</v>
      </c>
      <c r="I8" s="81" t="s">
        <v>180</v>
      </c>
      <c r="J8" s="445" t="s">
        <v>77</v>
      </c>
      <c r="K8" s="47"/>
    </row>
    <row r="9" spans="4:11">
      <c r="D9" s="402"/>
      <c r="F9" s="86">
        <v>1</v>
      </c>
      <c r="G9" s="86">
        <v>2</v>
      </c>
      <c r="H9" s="86">
        <v>3</v>
      </c>
      <c r="I9" s="86">
        <v>4</v>
      </c>
      <c r="J9" s="401">
        <v>5</v>
      </c>
      <c r="K9" s="47"/>
    </row>
    <row r="10" spans="4:11">
      <c r="D10" s="415">
        <v>1</v>
      </c>
      <c r="E10" s="415" t="s">
        <v>181</v>
      </c>
      <c r="F10" s="87"/>
      <c r="G10" s="87"/>
      <c r="H10" s="446"/>
      <c r="I10" s="446"/>
      <c r="J10" s="57">
        <v>0</v>
      </c>
      <c r="K10" s="47"/>
    </row>
    <row r="11" spans="4:11">
      <c r="D11" s="415">
        <v>2</v>
      </c>
      <c r="E11" s="416" t="s">
        <v>100</v>
      </c>
      <c r="F11" s="89">
        <v>7.2658333333333331</v>
      </c>
      <c r="G11" s="55">
        <v>15112.933333333332</v>
      </c>
      <c r="H11" s="55">
        <v>23303</v>
      </c>
      <c r="I11" s="446"/>
      <c r="J11" s="57">
        <v>23303</v>
      </c>
      <c r="K11" s="47"/>
    </row>
    <row r="12" spans="4:11">
      <c r="D12" s="415">
        <v>3</v>
      </c>
      <c r="E12" s="416" t="s">
        <v>102</v>
      </c>
      <c r="F12" s="89"/>
      <c r="G12" s="55"/>
      <c r="H12" s="55"/>
      <c r="I12" s="446"/>
      <c r="J12" s="57">
        <v>0</v>
      </c>
      <c r="K12" s="47"/>
    </row>
    <row r="13" spans="4:11">
      <c r="D13" s="415">
        <v>4</v>
      </c>
      <c r="E13" s="416" t="s">
        <v>103</v>
      </c>
      <c r="F13" s="89">
        <v>6.6666666666666666E-2</v>
      </c>
      <c r="G13" s="55">
        <v>138.66666666666666</v>
      </c>
      <c r="H13" s="55">
        <v>108</v>
      </c>
      <c r="I13" s="446"/>
      <c r="J13" s="57">
        <v>108</v>
      </c>
      <c r="K13" s="47"/>
    </row>
    <row r="14" spans="4:11">
      <c r="D14" s="415">
        <v>5</v>
      </c>
      <c r="E14" s="417" t="s">
        <v>182</v>
      </c>
      <c r="F14" s="89">
        <v>0.2</v>
      </c>
      <c r="G14" s="55">
        <v>416</v>
      </c>
      <c r="H14" s="55">
        <v>1051</v>
      </c>
      <c r="I14" s="446"/>
      <c r="J14" s="57">
        <v>1051</v>
      </c>
      <c r="K14" s="47"/>
    </row>
    <row r="15" spans="4:11">
      <c r="D15" s="415">
        <v>6</v>
      </c>
      <c r="E15" s="417" t="s">
        <v>105</v>
      </c>
      <c r="F15" s="89">
        <v>0.1</v>
      </c>
      <c r="G15" s="55">
        <v>208</v>
      </c>
      <c r="H15" s="55">
        <v>238</v>
      </c>
      <c r="I15" s="446"/>
      <c r="J15" s="57">
        <v>238</v>
      </c>
      <c r="K15" s="47"/>
    </row>
    <row r="16" spans="4:11">
      <c r="D16" s="415">
        <v>7</v>
      </c>
      <c r="E16" s="417"/>
      <c r="F16" s="89"/>
      <c r="G16" s="55"/>
      <c r="H16" s="55"/>
      <c r="I16" s="446"/>
      <c r="J16" s="57">
        <v>0</v>
      </c>
      <c r="K16" s="47"/>
    </row>
    <row r="17" spans="4:11">
      <c r="D17" s="415">
        <v>8</v>
      </c>
      <c r="E17" s="417"/>
      <c r="F17" s="90"/>
      <c r="G17" s="59"/>
      <c r="H17" s="55"/>
      <c r="I17" s="446"/>
      <c r="J17" s="57">
        <v>0</v>
      </c>
      <c r="K17" s="47"/>
    </row>
    <row r="18" spans="4:11">
      <c r="D18" s="415">
        <v>9</v>
      </c>
      <c r="E18" s="159" t="s">
        <v>183</v>
      </c>
      <c r="F18" s="91"/>
      <c r="G18" s="56"/>
      <c r="H18" s="56"/>
      <c r="I18" s="424"/>
      <c r="J18" s="57"/>
      <c r="K18" s="47"/>
    </row>
    <row r="19" spans="4:11">
      <c r="D19" s="415">
        <v>10</v>
      </c>
      <c r="E19" s="416" t="s">
        <v>111</v>
      </c>
      <c r="F19" s="89"/>
      <c r="G19" s="55"/>
      <c r="H19" s="55"/>
      <c r="I19" s="446"/>
      <c r="J19" s="57">
        <v>0</v>
      </c>
      <c r="K19" s="47"/>
    </row>
    <row r="20" spans="4:11">
      <c r="D20" s="415">
        <v>11</v>
      </c>
      <c r="E20" s="416" t="s">
        <v>113</v>
      </c>
      <c r="F20" s="92">
        <v>5.8954362737224066</v>
      </c>
      <c r="G20" s="55">
        <v>12262.507449342605</v>
      </c>
      <c r="H20" s="61">
        <v>9147</v>
      </c>
      <c r="I20" s="446"/>
      <c r="J20" s="57">
        <v>9147</v>
      </c>
      <c r="K20" s="47"/>
    </row>
    <row r="21" spans="4:11">
      <c r="D21" s="415">
        <v>12</v>
      </c>
      <c r="E21" s="416" t="s">
        <v>115</v>
      </c>
      <c r="F21" s="89">
        <v>2.0554228645393322</v>
      </c>
      <c r="G21" s="55">
        <v>4275.2795582418112</v>
      </c>
      <c r="H21" s="61">
        <v>1297</v>
      </c>
      <c r="I21" s="446"/>
      <c r="J21" s="57">
        <v>1297</v>
      </c>
      <c r="K21" s="47"/>
    </row>
    <row r="22" spans="4:11">
      <c r="D22" s="415">
        <v>13</v>
      </c>
      <c r="E22" s="416" t="s">
        <v>117</v>
      </c>
      <c r="F22" s="89">
        <v>3.6541666666666668</v>
      </c>
      <c r="G22" s="55">
        <v>7600.666666666667</v>
      </c>
      <c r="H22" s="55">
        <v>6492</v>
      </c>
      <c r="I22" s="446"/>
      <c r="J22" s="57">
        <v>6492</v>
      </c>
      <c r="K22" s="47"/>
    </row>
    <row r="23" spans="4:11">
      <c r="D23" s="415">
        <v>14</v>
      </c>
      <c r="E23" s="417"/>
      <c r="F23" s="89"/>
      <c r="G23" s="55"/>
      <c r="H23" s="55"/>
      <c r="I23" s="446"/>
      <c r="J23" s="57">
        <v>0</v>
      </c>
      <c r="K23" s="47"/>
    </row>
    <row r="24" spans="4:11">
      <c r="D24" s="415">
        <v>15</v>
      </c>
      <c r="E24" s="417"/>
      <c r="F24" s="89"/>
      <c r="G24" s="55"/>
      <c r="H24" s="55"/>
      <c r="I24" s="446"/>
      <c r="J24" s="57">
        <v>0</v>
      </c>
      <c r="K24" s="47"/>
    </row>
    <row r="25" spans="4:11">
      <c r="D25" s="415">
        <v>16</v>
      </c>
      <c r="E25" s="159" t="s">
        <v>184</v>
      </c>
      <c r="F25" s="93">
        <v>19.237525804928406</v>
      </c>
      <c r="G25" s="56">
        <v>40014.053674251081</v>
      </c>
      <c r="H25" s="56">
        <v>41636</v>
      </c>
      <c r="I25" s="424">
        <v>0</v>
      </c>
      <c r="J25" s="57">
        <v>41636</v>
      </c>
      <c r="K25" s="47"/>
    </row>
    <row r="26" spans="4:11">
      <c r="D26" s="415">
        <v>17</v>
      </c>
      <c r="E26" s="159"/>
      <c r="F26" s="93"/>
      <c r="G26" s="56"/>
      <c r="H26" s="56"/>
      <c r="I26" s="424"/>
      <c r="J26" s="57"/>
      <c r="K26" s="47"/>
    </row>
    <row r="27" spans="4:11">
      <c r="D27" s="415">
        <v>18</v>
      </c>
      <c r="E27" s="159" t="s">
        <v>185</v>
      </c>
      <c r="F27" s="93"/>
      <c r="G27" s="56"/>
      <c r="H27" s="56"/>
      <c r="I27" s="424"/>
      <c r="J27" s="57"/>
      <c r="K27" s="47"/>
    </row>
    <row r="28" spans="4:11">
      <c r="D28" s="415">
        <v>19</v>
      </c>
      <c r="E28" s="416" t="s">
        <v>126</v>
      </c>
      <c r="F28" s="89"/>
      <c r="G28" s="55"/>
      <c r="H28" s="55"/>
      <c r="I28" s="446"/>
      <c r="J28" s="57">
        <v>0</v>
      </c>
      <c r="K28" s="47"/>
    </row>
    <row r="29" spans="4:11">
      <c r="D29" s="415">
        <v>20</v>
      </c>
      <c r="E29" s="416" t="s">
        <v>129</v>
      </c>
      <c r="F29" s="89"/>
      <c r="G29" s="55"/>
      <c r="H29" s="55"/>
      <c r="I29" s="446"/>
      <c r="J29" s="57">
        <v>0</v>
      </c>
      <c r="K29" s="47"/>
    </row>
    <row r="30" spans="4:11">
      <c r="D30" s="415">
        <v>21</v>
      </c>
      <c r="E30" s="447" t="s">
        <v>130</v>
      </c>
      <c r="F30" s="87">
        <v>21.571446177590502</v>
      </c>
      <c r="G30" s="55">
        <v>44868.608049388247</v>
      </c>
      <c r="H30" s="55">
        <v>1150</v>
      </c>
      <c r="I30" s="446"/>
      <c r="J30" s="57">
        <v>1150</v>
      </c>
      <c r="K30" s="47"/>
    </row>
    <row r="31" spans="4:11">
      <c r="D31" s="415">
        <v>22</v>
      </c>
      <c r="E31" s="448" t="s">
        <v>132</v>
      </c>
      <c r="F31" s="87"/>
      <c r="G31" s="55"/>
      <c r="H31" s="55"/>
      <c r="I31" s="446"/>
      <c r="J31" s="57">
        <v>0</v>
      </c>
      <c r="K31" s="47"/>
    </row>
    <row r="32" spans="4:11">
      <c r="D32" s="415">
        <v>23</v>
      </c>
      <c r="E32" s="448" t="s">
        <v>134</v>
      </c>
      <c r="F32" s="87"/>
      <c r="G32" s="55"/>
      <c r="H32" s="55"/>
      <c r="I32" s="446"/>
      <c r="J32" s="57">
        <v>0</v>
      </c>
      <c r="K32" s="47"/>
    </row>
    <row r="33" spans="4:13">
      <c r="D33" s="415">
        <v>24</v>
      </c>
      <c r="E33" s="449"/>
      <c r="F33" s="87"/>
      <c r="G33" s="55"/>
      <c r="H33" s="55"/>
      <c r="I33" s="446"/>
      <c r="J33" s="57">
        <v>0</v>
      </c>
      <c r="K33" s="47"/>
    </row>
    <row r="34" spans="4:13">
      <c r="D34" s="415">
        <v>25</v>
      </c>
      <c r="E34" s="449"/>
      <c r="F34" s="87"/>
      <c r="G34" s="55"/>
      <c r="H34" s="55"/>
      <c r="I34" s="446"/>
      <c r="J34" s="57">
        <v>0</v>
      </c>
      <c r="K34" s="47"/>
    </row>
    <row r="35" spans="4:13">
      <c r="D35" s="415">
        <v>26</v>
      </c>
      <c r="E35" s="415" t="s">
        <v>186</v>
      </c>
      <c r="F35" s="94">
        <v>21.571446177590502</v>
      </c>
      <c r="G35" s="56">
        <v>44868.608049388247</v>
      </c>
      <c r="H35" s="56">
        <v>1150</v>
      </c>
      <c r="I35" s="424">
        <v>0</v>
      </c>
      <c r="J35" s="57">
        <v>1150</v>
      </c>
      <c r="K35" s="47"/>
    </row>
    <row r="36" spans="4:13">
      <c r="D36" s="415">
        <v>27</v>
      </c>
      <c r="E36" s="415"/>
      <c r="F36" s="94"/>
      <c r="G36" s="56"/>
      <c r="H36" s="56"/>
      <c r="I36" s="424"/>
      <c r="J36" s="57"/>
      <c r="K36" s="47"/>
    </row>
    <row r="37" spans="4:13" ht="15">
      <c r="D37" s="415">
        <v>28</v>
      </c>
      <c r="E37" s="415" t="s">
        <v>187</v>
      </c>
      <c r="F37" s="94">
        <v>40.808971982518912</v>
      </c>
      <c r="G37" s="56">
        <v>84882.661723639321</v>
      </c>
      <c r="H37" s="56">
        <v>42786</v>
      </c>
      <c r="I37" s="424">
        <v>0</v>
      </c>
      <c r="J37" s="258">
        <v>42786</v>
      </c>
      <c r="K37" s="47">
        <v>31852</v>
      </c>
      <c r="L37" s="2">
        <v>10934</v>
      </c>
      <c r="M37" s="95" t="s">
        <v>188</v>
      </c>
    </row>
    <row r="38" spans="4:13">
      <c r="D38" s="450" t="s">
        <v>189</v>
      </c>
      <c r="E38" s="97"/>
      <c r="F38" s="97"/>
      <c r="G38" s="97"/>
      <c r="H38" s="97"/>
      <c r="I38" s="97"/>
      <c r="J38" s="97"/>
    </row>
    <row r="39" spans="4:13">
      <c r="D39" s="451" t="s">
        <v>190</v>
      </c>
      <c r="G39" s="446">
        <v>2080</v>
      </c>
      <c r="H39" s="98"/>
    </row>
    <row r="40" spans="4:13">
      <c r="E40" s="174" t="s">
        <v>56</v>
      </c>
      <c r="G40" s="97"/>
      <c r="J40" s="443" t="s">
        <v>191</v>
      </c>
    </row>
    <row r="42" spans="4:13" ht="15.75">
      <c r="E42" s="437" t="s">
        <v>58</v>
      </c>
    </row>
    <row r="43" spans="4:13" ht="15.75">
      <c r="E43" s="437" t="s">
        <v>163</v>
      </c>
    </row>
    <row r="44" spans="4:13" ht="15.75">
      <c r="E44" s="437" t="s">
        <v>60</v>
      </c>
    </row>
    <row r="45" spans="4:13" ht="15.75">
      <c r="E45" s="437"/>
    </row>
    <row r="46" spans="4:13" ht="15.75">
      <c r="E46" s="437" t="s">
        <v>61</v>
      </c>
    </row>
    <row r="47" spans="4:13" ht="15.75">
      <c r="E47" s="437" t="s">
        <v>192</v>
      </c>
    </row>
  </sheetData>
  <sheetProtection password="EBB3" sheet="1" objects="1" scenarios="1" selectLockedCells="1" selectUnlockedCells="1"/>
  <phoneticPr fontId="4" type="noConversion"/>
  <printOptions horizontalCentered="1" verticalCentered="1"/>
  <pageMargins left="0" right="0" top="0" bottom="0" header="0" footer="0"/>
  <pageSetup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M45"/>
  <sheetViews>
    <sheetView topLeftCell="E1" workbookViewId="0">
      <selection activeCell="H9" sqref="H9"/>
    </sheetView>
  </sheetViews>
  <sheetFormatPr defaultColWidth="12.42578125" defaultRowHeight="12.75"/>
  <cols>
    <col min="1" max="3" width="12.42578125" style="2" customWidth="1"/>
    <col min="4" max="4" width="4.7109375" style="2" customWidth="1"/>
    <col min="5" max="5" width="35" style="2" customWidth="1"/>
    <col min="6" max="9" width="17.5703125" style="2" customWidth="1"/>
    <col min="10" max="10" width="20.140625" style="2" customWidth="1"/>
    <col min="11" max="12" width="17.5703125" style="2" customWidth="1"/>
    <col min="13" max="16384" width="12.42578125" style="2"/>
  </cols>
  <sheetData>
    <row r="1" spans="4:13">
      <c r="D1" s="452"/>
      <c r="E1" s="453"/>
      <c r="F1" s="453"/>
      <c r="G1" s="100"/>
      <c r="H1" s="454" t="s">
        <v>66</v>
      </c>
      <c r="I1" s="455" t="s">
        <v>193</v>
      </c>
      <c r="J1" s="629" t="s">
        <v>63</v>
      </c>
      <c r="K1" s="630"/>
      <c r="L1" s="438"/>
      <c r="M1" s="47"/>
    </row>
    <row r="2" spans="4:13">
      <c r="D2" s="456"/>
      <c r="E2" s="101" t="s">
        <v>194</v>
      </c>
      <c r="F2" s="101"/>
      <c r="G2" s="102"/>
      <c r="H2" s="439" t="s">
        <v>195</v>
      </c>
      <c r="I2" s="30"/>
      <c r="J2" s="457" t="s">
        <v>68</v>
      </c>
      <c r="K2" s="103">
        <v>39630</v>
      </c>
      <c r="L2" s="414" t="s">
        <v>196</v>
      </c>
      <c r="M2" s="47"/>
    </row>
    <row r="3" spans="4:13">
      <c r="D3" s="458"/>
      <c r="E3" s="459" t="s">
        <v>197</v>
      </c>
      <c r="F3" s="104"/>
      <c r="G3" s="105"/>
      <c r="H3" s="106" t="s">
        <v>198</v>
      </c>
      <c r="I3" s="30"/>
      <c r="J3" s="457" t="s">
        <v>73</v>
      </c>
      <c r="K3" s="103">
        <v>39994</v>
      </c>
      <c r="L3" s="408"/>
      <c r="M3" s="47"/>
    </row>
    <row r="4" spans="4:13">
      <c r="D4" s="402"/>
      <c r="E4" s="460"/>
      <c r="F4" s="411"/>
      <c r="G4" s="411"/>
      <c r="H4" s="409"/>
      <c r="I4" s="409"/>
      <c r="J4" s="409" t="s">
        <v>74</v>
      </c>
      <c r="K4" s="409" t="s">
        <v>75</v>
      </c>
      <c r="L4" s="410" t="s">
        <v>199</v>
      </c>
      <c r="M4" s="47"/>
    </row>
    <row r="5" spans="4:13">
      <c r="D5" s="402"/>
      <c r="F5" s="411" t="s">
        <v>83</v>
      </c>
      <c r="G5" s="411" t="s">
        <v>84</v>
      </c>
      <c r="H5" s="411" t="s">
        <v>77</v>
      </c>
      <c r="I5" s="411" t="s">
        <v>78</v>
      </c>
      <c r="J5" s="411" t="s">
        <v>79</v>
      </c>
      <c r="K5" s="411" t="s">
        <v>80</v>
      </c>
      <c r="L5" s="412" t="s">
        <v>81</v>
      </c>
      <c r="M5" s="47"/>
    </row>
    <row r="6" spans="4:13">
      <c r="D6" s="402"/>
      <c r="E6" s="461" t="s">
        <v>82</v>
      </c>
      <c r="F6" s="411"/>
      <c r="G6" s="411"/>
      <c r="H6" s="411" t="s">
        <v>200</v>
      </c>
      <c r="I6" s="411" t="s">
        <v>86</v>
      </c>
      <c r="J6" s="411" t="s">
        <v>201</v>
      </c>
      <c r="K6" s="411" t="s">
        <v>88</v>
      </c>
      <c r="L6" s="412" t="s">
        <v>202</v>
      </c>
      <c r="M6" s="47"/>
    </row>
    <row r="7" spans="4:13">
      <c r="D7" s="402"/>
      <c r="E7" s="461" t="s">
        <v>90</v>
      </c>
      <c r="F7" s="405">
        <v>1</v>
      </c>
      <c r="G7" s="405">
        <v>2</v>
      </c>
      <c r="H7" s="405">
        <v>3</v>
      </c>
      <c r="I7" s="405">
        <v>4</v>
      </c>
      <c r="J7" s="405">
        <v>5</v>
      </c>
      <c r="K7" s="405">
        <v>6</v>
      </c>
      <c r="L7" s="406">
        <v>7</v>
      </c>
      <c r="M7" s="47"/>
    </row>
    <row r="8" spans="4:13">
      <c r="D8" s="415">
        <v>1</v>
      </c>
      <c r="E8" s="415" t="s">
        <v>203</v>
      </c>
      <c r="F8" s="55"/>
      <c r="G8" s="55"/>
      <c r="H8" s="56">
        <v>0</v>
      </c>
      <c r="I8" s="55"/>
      <c r="J8" s="56">
        <v>0</v>
      </c>
      <c r="K8" s="55"/>
      <c r="L8" s="57">
        <v>0</v>
      </c>
      <c r="M8" s="47"/>
    </row>
    <row r="9" spans="4:13">
      <c r="D9" s="415">
        <v>2</v>
      </c>
      <c r="E9" s="416" t="s">
        <v>204</v>
      </c>
      <c r="F9" s="59">
        <v>185211.5</v>
      </c>
      <c r="G9" s="61">
        <v>178277.41</v>
      </c>
      <c r="H9" s="56">
        <v>363488.91</v>
      </c>
      <c r="I9" s="55">
        <v>55532</v>
      </c>
      <c r="J9" s="56">
        <v>419020.91</v>
      </c>
      <c r="K9" s="55"/>
      <c r="L9" s="57">
        <v>419020.91</v>
      </c>
      <c r="M9" s="47"/>
    </row>
    <row r="10" spans="4:13">
      <c r="D10" s="415">
        <v>3</v>
      </c>
      <c r="E10" s="416" t="s">
        <v>205</v>
      </c>
      <c r="F10" s="59"/>
      <c r="G10" s="55"/>
      <c r="H10" s="56">
        <v>0</v>
      </c>
      <c r="I10" s="55">
        <v>493.75</v>
      </c>
      <c r="J10" s="56">
        <v>493.75</v>
      </c>
      <c r="K10" s="55"/>
      <c r="L10" s="57">
        <v>493.75</v>
      </c>
      <c r="M10" s="47"/>
    </row>
    <row r="11" spans="4:13">
      <c r="D11" s="415">
        <v>4</v>
      </c>
      <c r="E11" s="416" t="s">
        <v>206</v>
      </c>
      <c r="F11" s="59"/>
      <c r="G11" s="55"/>
      <c r="H11" s="56">
        <v>0</v>
      </c>
      <c r="I11" s="55"/>
      <c r="J11" s="56">
        <v>0</v>
      </c>
      <c r="K11" s="55"/>
      <c r="L11" s="57">
        <v>0</v>
      </c>
      <c r="M11" s="47"/>
    </row>
    <row r="12" spans="4:13">
      <c r="D12" s="415">
        <v>5</v>
      </c>
      <c r="E12" s="416" t="s">
        <v>207</v>
      </c>
      <c r="F12" s="59">
        <v>108743.74</v>
      </c>
      <c r="G12" s="55"/>
      <c r="H12" s="56">
        <v>108743.74</v>
      </c>
      <c r="I12" s="55">
        <v>32605</v>
      </c>
      <c r="J12" s="56">
        <v>141348.74</v>
      </c>
      <c r="K12" s="55"/>
      <c r="L12" s="57">
        <v>141348.74</v>
      </c>
      <c r="M12" s="47"/>
    </row>
    <row r="13" spans="4:13">
      <c r="D13" s="415">
        <v>6</v>
      </c>
      <c r="E13" s="416" t="s">
        <v>208</v>
      </c>
      <c r="F13" s="59"/>
      <c r="G13" s="55"/>
      <c r="H13" s="56">
        <v>0</v>
      </c>
      <c r="I13" s="55"/>
      <c r="J13" s="56">
        <v>0</v>
      </c>
      <c r="K13" s="55"/>
      <c r="L13" s="57">
        <v>0</v>
      </c>
      <c r="M13" s="47"/>
    </row>
    <row r="14" spans="4:13">
      <c r="D14" s="415">
        <v>7</v>
      </c>
      <c r="E14" s="462" t="s">
        <v>209</v>
      </c>
      <c r="F14" s="59">
        <v>96875.05</v>
      </c>
      <c r="G14" s="55"/>
      <c r="H14" s="56">
        <v>96875.05</v>
      </c>
      <c r="I14" s="55">
        <v>29046</v>
      </c>
      <c r="J14" s="56">
        <v>125921.05</v>
      </c>
      <c r="K14" s="55"/>
      <c r="L14" s="57">
        <v>125921.05</v>
      </c>
      <c r="M14" s="47"/>
    </row>
    <row r="15" spans="4:13">
      <c r="D15" s="415">
        <v>8</v>
      </c>
      <c r="E15" s="417" t="s">
        <v>210</v>
      </c>
      <c r="F15" s="59"/>
      <c r="G15" s="55"/>
      <c r="H15" s="56">
        <v>0</v>
      </c>
      <c r="I15" s="55"/>
      <c r="J15" s="56">
        <v>0</v>
      </c>
      <c r="K15" s="55"/>
      <c r="L15" s="57">
        <v>0</v>
      </c>
      <c r="M15" s="47"/>
    </row>
    <row r="16" spans="4:13">
      <c r="D16" s="415">
        <v>9</v>
      </c>
      <c r="E16" s="417"/>
      <c r="F16" s="59"/>
      <c r="G16" s="55"/>
      <c r="H16" s="56">
        <v>0</v>
      </c>
      <c r="I16" s="55"/>
      <c r="J16" s="56">
        <v>0</v>
      </c>
      <c r="K16" s="55"/>
      <c r="L16" s="57">
        <v>0</v>
      </c>
      <c r="M16" s="47"/>
    </row>
    <row r="17" spans="4:13">
      <c r="D17" s="415">
        <v>10</v>
      </c>
      <c r="E17" s="417"/>
      <c r="F17" s="59"/>
      <c r="G17" s="55"/>
      <c r="H17" s="56">
        <v>0</v>
      </c>
      <c r="I17" s="55"/>
      <c r="J17" s="56">
        <v>0</v>
      </c>
      <c r="K17" s="55"/>
      <c r="L17" s="57">
        <v>0</v>
      </c>
      <c r="M17" s="47"/>
    </row>
    <row r="18" spans="4:13">
      <c r="D18" s="415">
        <v>11</v>
      </c>
      <c r="E18" s="417"/>
      <c r="F18" s="59"/>
      <c r="G18" s="55"/>
      <c r="H18" s="56">
        <v>0</v>
      </c>
      <c r="I18" s="55"/>
      <c r="J18" s="56">
        <v>0</v>
      </c>
      <c r="K18" s="55"/>
      <c r="L18" s="57">
        <v>0</v>
      </c>
      <c r="M18" s="47"/>
    </row>
    <row r="19" spans="4:13">
      <c r="D19" s="415">
        <v>12</v>
      </c>
      <c r="E19" s="463" t="s">
        <v>211</v>
      </c>
      <c r="F19" s="62">
        <v>390830.29</v>
      </c>
      <c r="G19" s="56">
        <v>178277.41</v>
      </c>
      <c r="H19" s="56">
        <v>569107.69999999995</v>
      </c>
      <c r="I19" s="56">
        <v>117676.75</v>
      </c>
      <c r="J19" s="56">
        <v>686784.45</v>
      </c>
      <c r="K19" s="56">
        <v>0</v>
      </c>
      <c r="L19" s="57">
        <v>686784.45</v>
      </c>
      <c r="M19" s="47"/>
    </row>
    <row r="20" spans="4:13">
      <c r="D20" s="415">
        <v>13</v>
      </c>
      <c r="E20" s="159" t="s">
        <v>212</v>
      </c>
      <c r="F20" s="59">
        <v>147652.29999999999</v>
      </c>
      <c r="G20" s="61">
        <v>81817.58</v>
      </c>
      <c r="H20" s="56">
        <v>229469.88</v>
      </c>
      <c r="I20" s="55">
        <v>44271</v>
      </c>
      <c r="J20" s="56">
        <v>273740.88</v>
      </c>
      <c r="K20" s="55">
        <v>0</v>
      </c>
      <c r="L20" s="57">
        <v>273740.88</v>
      </c>
      <c r="M20" s="47"/>
    </row>
    <row r="21" spans="4:13">
      <c r="D21" s="415">
        <v>14</v>
      </c>
      <c r="E21" s="159" t="s">
        <v>213</v>
      </c>
      <c r="F21" s="62"/>
      <c r="G21" s="56"/>
      <c r="H21" s="56"/>
      <c r="I21" s="56"/>
      <c r="J21" s="56"/>
      <c r="K21" s="56"/>
      <c r="L21" s="57"/>
      <c r="M21" s="47"/>
    </row>
    <row r="22" spans="4:13">
      <c r="D22" s="415">
        <v>15</v>
      </c>
      <c r="E22" s="416" t="s">
        <v>214</v>
      </c>
      <c r="F22" s="59"/>
      <c r="G22" s="55"/>
      <c r="H22" s="56">
        <v>0</v>
      </c>
      <c r="I22" s="55"/>
      <c r="J22" s="56">
        <v>0</v>
      </c>
      <c r="K22" s="55"/>
      <c r="L22" s="57">
        <v>0</v>
      </c>
      <c r="M22" s="47"/>
    </row>
    <row r="23" spans="4:13">
      <c r="D23" s="415">
        <v>16</v>
      </c>
      <c r="E23" s="416" t="s">
        <v>215</v>
      </c>
      <c r="F23" s="59">
        <v>106103.5</v>
      </c>
      <c r="G23" s="310">
        <v>2206.94</v>
      </c>
      <c r="H23" s="62">
        <v>108310.44</v>
      </c>
      <c r="I23" s="55">
        <v>31813</v>
      </c>
      <c r="J23" s="56">
        <v>140123.44</v>
      </c>
      <c r="K23" s="55"/>
      <c r="L23" s="57">
        <v>140123.44</v>
      </c>
      <c r="M23" s="47"/>
    </row>
    <row r="24" spans="4:13">
      <c r="D24" s="415">
        <v>17</v>
      </c>
      <c r="E24" s="416" t="s">
        <v>216</v>
      </c>
      <c r="F24" s="59"/>
      <c r="G24" s="107"/>
      <c r="H24" s="56">
        <v>0</v>
      </c>
      <c r="I24" s="55"/>
      <c r="J24" s="56">
        <v>0</v>
      </c>
      <c r="K24" s="55"/>
      <c r="L24" s="57">
        <v>0</v>
      </c>
      <c r="M24" s="47"/>
    </row>
    <row r="25" spans="4:13">
      <c r="D25" s="415">
        <v>18</v>
      </c>
      <c r="E25" s="416" t="s">
        <v>217</v>
      </c>
      <c r="F25" s="59">
        <v>52727.02</v>
      </c>
      <c r="G25" s="61"/>
      <c r="H25" s="56">
        <v>52727.02</v>
      </c>
      <c r="I25" s="55">
        <v>15809</v>
      </c>
      <c r="J25" s="56">
        <v>68536.02</v>
      </c>
      <c r="K25" s="55"/>
      <c r="L25" s="57">
        <v>68536.02</v>
      </c>
      <c r="M25" s="47"/>
    </row>
    <row r="26" spans="4:13">
      <c r="D26" s="415">
        <v>19</v>
      </c>
      <c r="E26" s="416" t="s">
        <v>218</v>
      </c>
      <c r="F26" s="59"/>
      <c r="G26" s="61"/>
      <c r="H26" s="56">
        <v>0</v>
      </c>
      <c r="I26" s="55"/>
      <c r="J26" s="56">
        <v>0</v>
      </c>
      <c r="K26" s="55"/>
      <c r="L26" s="57">
        <v>0</v>
      </c>
      <c r="M26" s="47"/>
    </row>
    <row r="27" spans="4:13">
      <c r="D27" s="415">
        <v>20</v>
      </c>
      <c r="E27" s="462" t="s">
        <v>219</v>
      </c>
      <c r="F27" s="59"/>
      <c r="G27" s="61"/>
      <c r="H27" s="56">
        <v>0</v>
      </c>
      <c r="I27" s="55"/>
      <c r="J27" s="56">
        <v>0</v>
      </c>
      <c r="K27" s="55"/>
      <c r="L27" s="57">
        <v>0</v>
      </c>
      <c r="M27" s="47"/>
    </row>
    <row r="28" spans="4:13">
      <c r="D28" s="415">
        <v>21</v>
      </c>
      <c r="E28" s="417"/>
      <c r="F28" s="59"/>
      <c r="G28" s="55"/>
      <c r="H28" s="56">
        <v>0</v>
      </c>
      <c r="I28" s="55"/>
      <c r="J28" s="56">
        <v>0</v>
      </c>
      <c r="K28" s="55"/>
      <c r="L28" s="57">
        <v>0</v>
      </c>
      <c r="M28" s="47"/>
    </row>
    <row r="29" spans="4:13">
      <c r="D29" s="415">
        <v>22</v>
      </c>
      <c r="E29" s="417"/>
      <c r="F29" s="59"/>
      <c r="G29" s="55"/>
      <c r="H29" s="56">
        <v>0</v>
      </c>
      <c r="I29" s="55"/>
      <c r="J29" s="56">
        <v>0</v>
      </c>
      <c r="K29" s="55"/>
      <c r="L29" s="57">
        <v>0</v>
      </c>
      <c r="M29" s="47"/>
    </row>
    <row r="30" spans="4:13">
      <c r="D30" s="415">
        <v>23</v>
      </c>
      <c r="E30" s="417"/>
      <c r="F30" s="59"/>
      <c r="G30" s="55"/>
      <c r="H30" s="56">
        <v>0</v>
      </c>
      <c r="I30" s="55"/>
      <c r="J30" s="56">
        <v>0</v>
      </c>
      <c r="K30" s="55"/>
      <c r="L30" s="57">
        <v>0</v>
      </c>
      <c r="M30" s="47"/>
    </row>
    <row r="31" spans="4:13">
      <c r="D31" s="415">
        <v>24</v>
      </c>
      <c r="E31" s="417"/>
      <c r="F31" s="59"/>
      <c r="G31" s="55"/>
      <c r="H31" s="56">
        <v>0</v>
      </c>
      <c r="I31" s="55"/>
      <c r="J31" s="56">
        <v>0</v>
      </c>
      <c r="K31" s="55"/>
      <c r="L31" s="57">
        <v>0</v>
      </c>
      <c r="M31" s="47"/>
    </row>
    <row r="32" spans="4:13">
      <c r="D32" s="415">
        <v>25</v>
      </c>
      <c r="E32" s="416" t="s">
        <v>220</v>
      </c>
      <c r="F32" s="62">
        <v>158830.51999999999</v>
      </c>
      <c r="G32" s="56">
        <v>2206.94</v>
      </c>
      <c r="H32" s="56">
        <v>161037.46</v>
      </c>
      <c r="I32" s="56">
        <v>47622</v>
      </c>
      <c r="J32" s="56">
        <v>208659.46</v>
      </c>
      <c r="K32" s="56">
        <v>0</v>
      </c>
      <c r="L32" s="57">
        <v>208659.46</v>
      </c>
      <c r="M32" s="47"/>
    </row>
    <row r="33" spans="4:13">
      <c r="D33" s="415">
        <v>26</v>
      </c>
      <c r="E33" s="416" t="s">
        <v>221</v>
      </c>
      <c r="F33" s="62">
        <v>697313.11</v>
      </c>
      <c r="G33" s="56">
        <v>262301.93</v>
      </c>
      <c r="H33" s="56">
        <v>959615.04</v>
      </c>
      <c r="I33" s="56">
        <v>209569.75</v>
      </c>
      <c r="J33" s="56">
        <v>1169184.79</v>
      </c>
      <c r="K33" s="56">
        <v>0</v>
      </c>
      <c r="L33" s="108">
        <v>1169184.79</v>
      </c>
      <c r="M33" s="47"/>
    </row>
    <row r="34" spans="4:13">
      <c r="D34" s="97"/>
      <c r="E34" s="109"/>
      <c r="F34" s="97"/>
      <c r="G34" s="97"/>
      <c r="H34" s="97"/>
      <c r="I34" s="97"/>
      <c r="J34" s="97"/>
      <c r="K34" s="97"/>
      <c r="L34" s="97"/>
    </row>
    <row r="35" spans="4:13">
      <c r="D35" s="451" t="s">
        <v>222</v>
      </c>
    </row>
    <row r="36" spans="4:13">
      <c r="D36" s="451" t="s">
        <v>223</v>
      </c>
      <c r="E36" s="451"/>
    </row>
    <row r="38" spans="4:13">
      <c r="D38" s="174" t="s">
        <v>224</v>
      </c>
      <c r="L38" s="443" t="s">
        <v>225</v>
      </c>
    </row>
    <row r="40" spans="4:13" ht="15.75">
      <c r="E40" s="437" t="s">
        <v>58</v>
      </c>
    </row>
    <row r="41" spans="4:13" ht="15.75">
      <c r="E41" s="437" t="s">
        <v>163</v>
      </c>
    </row>
    <row r="42" spans="4:13" ht="15.75">
      <c r="E42" s="437" t="s">
        <v>60</v>
      </c>
    </row>
    <row r="43" spans="4:13" ht="15.75">
      <c r="E43" s="437"/>
    </row>
    <row r="44" spans="4:13" ht="15.75">
      <c r="E44" s="437" t="s">
        <v>61</v>
      </c>
    </row>
    <row r="45" spans="4:13" ht="15.75">
      <c r="E45" s="437" t="s">
        <v>226</v>
      </c>
    </row>
  </sheetData>
  <sheetProtection password="EBB3" sheet="1" objects="1" scenarios="1" selectLockedCells="1" selectUnlockedCells="1"/>
  <mergeCells count="1">
    <mergeCell ref="J1:K1"/>
  </mergeCells>
  <phoneticPr fontId="4" type="noConversion"/>
  <printOptions horizontalCentered="1" verticalCentered="1"/>
  <pageMargins left="0" right="0" top="0" bottom="0" header="0" footer="0"/>
  <pageSetup scale="83" orientation="landscape" horizontalDpi="4294967295" verticalDpi="4294967295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N44"/>
  <sheetViews>
    <sheetView topLeftCell="C1" workbookViewId="0">
      <selection activeCell="I28" sqref="I28"/>
    </sheetView>
  </sheetViews>
  <sheetFormatPr defaultColWidth="12.42578125" defaultRowHeight="12.75"/>
  <cols>
    <col min="1" max="3" width="12.42578125" style="2" customWidth="1"/>
    <col min="4" max="4" width="4.7109375" style="2" customWidth="1"/>
    <col min="5" max="5" width="34.28515625" style="2" customWidth="1"/>
    <col min="6" max="6" width="8.5703125" style="2" customWidth="1"/>
    <col min="7" max="7" width="26.5703125" style="2" customWidth="1"/>
    <col min="8" max="8" width="8.5703125" style="2" customWidth="1"/>
    <col min="9" max="9" width="16.28515625" style="2" customWidth="1"/>
    <col min="10" max="10" width="26.5703125" style="2" customWidth="1"/>
    <col min="11" max="11" width="8.5703125" style="2" customWidth="1"/>
    <col min="12" max="12" width="16.28515625" style="2" customWidth="1"/>
    <col min="13" max="16384" width="12.42578125" style="2"/>
  </cols>
  <sheetData>
    <row r="1" spans="4:13">
      <c r="D1" s="452"/>
      <c r="E1" s="464" t="s">
        <v>227</v>
      </c>
      <c r="F1" s="631" t="s">
        <v>63</v>
      </c>
      <c r="G1" s="632"/>
      <c r="H1" s="630"/>
      <c r="I1" s="415" t="s">
        <v>66</v>
      </c>
      <c r="J1" s="465" t="s">
        <v>228</v>
      </c>
      <c r="K1" s="400"/>
      <c r="L1" s="466" t="s">
        <v>229</v>
      </c>
      <c r="M1" s="47"/>
    </row>
    <row r="2" spans="4:13">
      <c r="D2" s="456"/>
      <c r="E2" s="102"/>
      <c r="F2" s="467" t="s">
        <v>68</v>
      </c>
      <c r="G2" s="48">
        <v>39630</v>
      </c>
      <c r="H2" s="34"/>
      <c r="I2" s="439" t="s">
        <v>230</v>
      </c>
      <c r="J2" s="30"/>
      <c r="K2" s="34"/>
      <c r="L2" s="408"/>
      <c r="M2" s="47"/>
    </row>
    <row r="3" spans="4:13">
      <c r="D3" s="458"/>
      <c r="E3" s="105"/>
      <c r="F3" s="467" t="s">
        <v>73</v>
      </c>
      <c r="G3" s="48">
        <v>39994</v>
      </c>
      <c r="H3" s="34"/>
      <c r="I3" s="439"/>
      <c r="J3" s="30"/>
      <c r="K3" s="34"/>
      <c r="L3" s="440"/>
      <c r="M3" s="47"/>
    </row>
    <row r="4" spans="4:13">
      <c r="D4" s="402"/>
      <c r="E4" s="460"/>
      <c r="F4" s="399"/>
      <c r="G4" s="633" t="s">
        <v>231</v>
      </c>
      <c r="H4" s="634"/>
      <c r="I4" s="635"/>
      <c r="J4" s="633" t="s">
        <v>232</v>
      </c>
      <c r="K4" s="634"/>
      <c r="L4" s="636"/>
      <c r="M4" s="47"/>
    </row>
    <row r="5" spans="4:13">
      <c r="D5" s="402"/>
      <c r="E5" s="34"/>
      <c r="F5" s="411" t="s">
        <v>233</v>
      </c>
      <c r="G5" s="409" t="s">
        <v>82</v>
      </c>
      <c r="H5" s="409" t="s">
        <v>234</v>
      </c>
      <c r="I5" s="409" t="s">
        <v>235</v>
      </c>
      <c r="J5" s="409" t="s">
        <v>82</v>
      </c>
      <c r="K5" s="409" t="s">
        <v>234</v>
      </c>
      <c r="L5" s="410" t="s">
        <v>235</v>
      </c>
      <c r="M5" s="47"/>
    </row>
    <row r="6" spans="4:13">
      <c r="D6" s="402"/>
      <c r="E6" s="461" t="s">
        <v>236</v>
      </c>
      <c r="F6" s="411" t="s">
        <v>237</v>
      </c>
      <c r="G6" s="402"/>
      <c r="H6" s="411" t="s">
        <v>238</v>
      </c>
      <c r="I6" s="411" t="s">
        <v>239</v>
      </c>
      <c r="J6" s="402"/>
      <c r="K6" s="411" t="s">
        <v>238</v>
      </c>
      <c r="L6" s="412" t="s">
        <v>239</v>
      </c>
      <c r="M6" s="47"/>
    </row>
    <row r="7" spans="4:13">
      <c r="D7" s="399"/>
      <c r="E7" s="86" t="s">
        <v>240</v>
      </c>
      <c r="F7" s="86" t="s">
        <v>241</v>
      </c>
      <c r="G7" s="86" t="s">
        <v>242</v>
      </c>
      <c r="H7" s="86" t="s">
        <v>243</v>
      </c>
      <c r="I7" s="86" t="s">
        <v>244</v>
      </c>
      <c r="J7" s="86" t="s">
        <v>245</v>
      </c>
      <c r="K7" s="86" t="s">
        <v>246</v>
      </c>
      <c r="L7" s="401" t="s">
        <v>247</v>
      </c>
      <c r="M7" s="47"/>
    </row>
    <row r="8" spans="4:13">
      <c r="D8" s="415">
        <v>1</v>
      </c>
      <c r="E8" s="468" t="s">
        <v>248</v>
      </c>
      <c r="F8" s="468" t="s">
        <v>12</v>
      </c>
      <c r="G8" s="468" t="s">
        <v>249</v>
      </c>
      <c r="H8" s="468">
        <v>70</v>
      </c>
      <c r="I8" s="113">
        <v>91577.525999999998</v>
      </c>
      <c r="J8" s="468" t="s">
        <v>100</v>
      </c>
      <c r="K8" s="468">
        <v>2</v>
      </c>
      <c r="L8" s="114">
        <v>-91577.525999999998</v>
      </c>
      <c r="M8" s="47"/>
    </row>
    <row r="9" spans="4:13">
      <c r="D9" s="415">
        <v>2</v>
      </c>
      <c r="E9" s="468" t="s">
        <v>250</v>
      </c>
      <c r="F9" s="468" t="s">
        <v>251</v>
      </c>
      <c r="G9" s="468" t="s">
        <v>249</v>
      </c>
      <c r="H9" s="468">
        <v>70</v>
      </c>
      <c r="I9" s="113">
        <v>27458</v>
      </c>
      <c r="J9" s="468" t="s">
        <v>100</v>
      </c>
      <c r="K9" s="468">
        <v>2</v>
      </c>
      <c r="L9" s="114">
        <v>-27458</v>
      </c>
      <c r="M9" s="47"/>
    </row>
    <row r="10" spans="4:13">
      <c r="D10" s="415">
        <v>3</v>
      </c>
      <c r="E10" s="446" t="s">
        <v>252</v>
      </c>
      <c r="F10" s="446" t="s">
        <v>253</v>
      </c>
      <c r="G10" s="469" t="s">
        <v>100</v>
      </c>
      <c r="H10" s="469">
        <v>2</v>
      </c>
      <c r="I10" s="61">
        <v>368676</v>
      </c>
      <c r="J10" s="470" t="s">
        <v>254</v>
      </c>
      <c r="K10" s="471">
        <v>69</v>
      </c>
      <c r="L10" s="387">
        <v>-368676</v>
      </c>
      <c r="M10" s="47"/>
    </row>
    <row r="11" spans="4:13">
      <c r="D11" s="415">
        <v>4</v>
      </c>
      <c r="E11" s="446" t="s">
        <v>252</v>
      </c>
      <c r="F11" s="446" t="s">
        <v>255</v>
      </c>
      <c r="G11" s="469" t="s">
        <v>103</v>
      </c>
      <c r="H11" s="469">
        <v>4</v>
      </c>
      <c r="I11" s="61">
        <v>1456</v>
      </c>
      <c r="J11" s="470" t="s">
        <v>254</v>
      </c>
      <c r="K11" s="471">
        <v>69</v>
      </c>
      <c r="L11" s="387">
        <v>-1456</v>
      </c>
      <c r="M11" s="47"/>
    </row>
    <row r="12" spans="4:13">
      <c r="D12" s="415">
        <v>5</v>
      </c>
      <c r="E12" s="446" t="s">
        <v>252</v>
      </c>
      <c r="F12" s="419" t="s">
        <v>256</v>
      </c>
      <c r="G12" s="469" t="s">
        <v>258</v>
      </c>
      <c r="H12" s="469">
        <v>11</v>
      </c>
      <c r="I12" s="61">
        <v>124376</v>
      </c>
      <c r="J12" s="470" t="s">
        <v>254</v>
      </c>
      <c r="K12" s="471">
        <v>69</v>
      </c>
      <c r="L12" s="387">
        <v>-124376</v>
      </c>
      <c r="M12" s="47"/>
    </row>
    <row r="13" spans="4:13">
      <c r="D13" s="415">
        <v>6</v>
      </c>
      <c r="E13" s="446" t="s">
        <v>252</v>
      </c>
      <c r="F13" s="419" t="s">
        <v>257</v>
      </c>
      <c r="G13" s="469" t="s">
        <v>260</v>
      </c>
      <c r="H13" s="469">
        <v>12</v>
      </c>
      <c r="I13" s="61">
        <v>44963</v>
      </c>
      <c r="J13" s="470" t="s">
        <v>254</v>
      </c>
      <c r="K13" s="471">
        <v>69</v>
      </c>
      <c r="L13" s="387">
        <v>-44963</v>
      </c>
      <c r="M13" s="47"/>
    </row>
    <row r="14" spans="4:13">
      <c r="D14" s="415">
        <v>7</v>
      </c>
      <c r="E14" s="446" t="s">
        <v>252</v>
      </c>
      <c r="F14" s="419" t="s">
        <v>259</v>
      </c>
      <c r="G14" s="388" t="s">
        <v>117</v>
      </c>
      <c r="H14" s="388">
        <v>13</v>
      </c>
      <c r="I14" s="389">
        <v>89349</v>
      </c>
      <c r="J14" s="472" t="s">
        <v>254</v>
      </c>
      <c r="K14" s="471">
        <v>69</v>
      </c>
      <c r="L14" s="387">
        <v>-89349</v>
      </c>
      <c r="M14" s="47"/>
    </row>
    <row r="15" spans="4:13">
      <c r="D15" s="473">
        <v>8</v>
      </c>
      <c r="E15" s="446" t="s">
        <v>252</v>
      </c>
      <c r="F15" s="419" t="s">
        <v>261</v>
      </c>
      <c r="G15" s="390" t="s">
        <v>731</v>
      </c>
      <c r="H15" s="390">
        <v>20</v>
      </c>
      <c r="I15" s="143">
        <v>4402</v>
      </c>
      <c r="J15" s="472" t="s">
        <v>254</v>
      </c>
      <c r="K15" s="470">
        <v>69</v>
      </c>
      <c r="L15" s="391">
        <v>-4402</v>
      </c>
      <c r="M15" s="47"/>
    </row>
    <row r="16" spans="4:13">
      <c r="D16" s="415">
        <v>9</v>
      </c>
      <c r="E16" s="446" t="s">
        <v>252</v>
      </c>
      <c r="F16" s="419" t="s">
        <v>262</v>
      </c>
      <c r="G16" s="392" t="s">
        <v>130</v>
      </c>
      <c r="H16" s="474">
        <v>22</v>
      </c>
      <c r="I16" s="107">
        <v>395869</v>
      </c>
      <c r="J16" s="475" t="s">
        <v>254</v>
      </c>
      <c r="K16" s="476">
        <v>69</v>
      </c>
      <c r="L16" s="393">
        <v>-395869</v>
      </c>
      <c r="M16" s="47"/>
    </row>
    <row r="17" spans="4:14">
      <c r="D17" s="415">
        <v>10</v>
      </c>
      <c r="E17" s="446" t="s">
        <v>252</v>
      </c>
      <c r="F17" s="419" t="s">
        <v>263</v>
      </c>
      <c r="G17" s="392" t="s">
        <v>264</v>
      </c>
      <c r="H17" s="469">
        <v>25</v>
      </c>
      <c r="I17" s="61">
        <v>107514</v>
      </c>
      <c r="J17" s="470" t="s">
        <v>254</v>
      </c>
      <c r="K17" s="471">
        <v>69</v>
      </c>
      <c r="L17" s="387">
        <v>-107514</v>
      </c>
      <c r="M17" s="47"/>
    </row>
    <row r="18" spans="4:14">
      <c r="D18" s="415">
        <v>11</v>
      </c>
      <c r="E18" s="446" t="s">
        <v>252</v>
      </c>
      <c r="F18" s="419" t="s">
        <v>265</v>
      </c>
      <c r="G18" s="392" t="s">
        <v>266</v>
      </c>
      <c r="H18" s="469">
        <v>33</v>
      </c>
      <c r="I18" s="61">
        <v>9467</v>
      </c>
      <c r="J18" s="470" t="s">
        <v>254</v>
      </c>
      <c r="K18" s="471">
        <v>69</v>
      </c>
      <c r="L18" s="387">
        <v>-9467</v>
      </c>
      <c r="M18" s="47"/>
    </row>
    <row r="19" spans="4:14">
      <c r="D19" s="415">
        <v>12</v>
      </c>
      <c r="E19" s="446" t="s">
        <v>252</v>
      </c>
      <c r="F19" s="419" t="s">
        <v>267</v>
      </c>
      <c r="G19" s="392" t="s">
        <v>125</v>
      </c>
      <c r="H19" s="469">
        <v>56</v>
      </c>
      <c r="I19" s="61">
        <v>85365</v>
      </c>
      <c r="J19" s="470" t="s">
        <v>254</v>
      </c>
      <c r="K19" s="471">
        <v>69</v>
      </c>
      <c r="L19" s="387">
        <v>-85365</v>
      </c>
      <c r="M19" s="47"/>
    </row>
    <row r="20" spans="4:14">
      <c r="D20" s="415">
        <v>13</v>
      </c>
      <c r="E20" s="446" t="s">
        <v>252</v>
      </c>
      <c r="F20" s="419" t="s">
        <v>268</v>
      </c>
      <c r="G20" s="392" t="s">
        <v>269</v>
      </c>
      <c r="H20" s="469">
        <v>62</v>
      </c>
      <c r="I20" s="61">
        <v>514233</v>
      </c>
      <c r="J20" s="470" t="s">
        <v>254</v>
      </c>
      <c r="K20" s="471">
        <v>69</v>
      </c>
      <c r="L20" s="387">
        <v>-514233</v>
      </c>
      <c r="M20" s="47"/>
    </row>
    <row r="21" spans="4:14">
      <c r="D21" s="415">
        <v>14</v>
      </c>
      <c r="E21" s="446" t="s">
        <v>252</v>
      </c>
      <c r="F21" s="419" t="s">
        <v>270</v>
      </c>
      <c r="G21" s="392" t="s">
        <v>271</v>
      </c>
      <c r="H21" s="469">
        <v>66</v>
      </c>
      <c r="I21" s="61">
        <v>51920</v>
      </c>
      <c r="J21" s="470" t="s">
        <v>254</v>
      </c>
      <c r="K21" s="471">
        <v>69</v>
      </c>
      <c r="L21" s="387">
        <v>-51920</v>
      </c>
      <c r="M21" s="47"/>
    </row>
    <row r="22" spans="4:14">
      <c r="D22" s="415">
        <v>15</v>
      </c>
      <c r="E22" s="446" t="s">
        <v>252</v>
      </c>
      <c r="F22" s="419" t="s">
        <v>272</v>
      </c>
      <c r="G22" s="392" t="s">
        <v>204</v>
      </c>
      <c r="H22" s="469">
        <v>41</v>
      </c>
      <c r="I22" s="61">
        <v>55532</v>
      </c>
      <c r="J22" s="470" t="s">
        <v>254</v>
      </c>
      <c r="K22" s="471">
        <v>69</v>
      </c>
      <c r="L22" s="387">
        <v>-55532</v>
      </c>
      <c r="M22" s="47"/>
    </row>
    <row r="23" spans="4:14">
      <c r="D23" s="415">
        <v>16</v>
      </c>
      <c r="E23" s="446" t="s">
        <v>252</v>
      </c>
      <c r="F23" s="419" t="s">
        <v>273</v>
      </c>
      <c r="G23" s="392" t="s">
        <v>104</v>
      </c>
      <c r="H23" s="469">
        <v>43</v>
      </c>
      <c r="I23" s="61">
        <v>44271</v>
      </c>
      <c r="J23" s="470" t="s">
        <v>254</v>
      </c>
      <c r="K23" s="471">
        <v>69</v>
      </c>
      <c r="L23" s="387">
        <v>-44271</v>
      </c>
      <c r="M23" s="47"/>
    </row>
    <row r="24" spans="4:14">
      <c r="D24" s="415">
        <v>17</v>
      </c>
      <c r="E24" s="446" t="s">
        <v>252</v>
      </c>
      <c r="F24" s="419" t="s">
        <v>274</v>
      </c>
      <c r="G24" s="392" t="s">
        <v>207</v>
      </c>
      <c r="H24" s="469">
        <v>41</v>
      </c>
      <c r="I24" s="61">
        <v>32605</v>
      </c>
      <c r="J24" s="470" t="s">
        <v>254</v>
      </c>
      <c r="K24" s="471">
        <v>69</v>
      </c>
      <c r="L24" s="387">
        <v>-32605</v>
      </c>
      <c r="M24" s="47"/>
    </row>
    <row r="25" spans="4:14">
      <c r="D25" s="415">
        <v>18</v>
      </c>
      <c r="E25" s="446" t="s">
        <v>252</v>
      </c>
      <c r="F25" s="419" t="s">
        <v>275</v>
      </c>
      <c r="G25" s="394" t="s">
        <v>276</v>
      </c>
      <c r="H25" s="469">
        <v>45</v>
      </c>
      <c r="I25" s="61">
        <v>31813</v>
      </c>
      <c r="J25" s="470" t="s">
        <v>254</v>
      </c>
      <c r="K25" s="471">
        <v>69</v>
      </c>
      <c r="L25" s="387">
        <v>-31813</v>
      </c>
      <c r="M25" s="47"/>
    </row>
    <row r="26" spans="4:14">
      <c r="D26" s="415">
        <v>19</v>
      </c>
      <c r="E26" s="446" t="s">
        <v>252</v>
      </c>
      <c r="F26" s="446" t="s">
        <v>277</v>
      </c>
      <c r="G26" s="469" t="s">
        <v>278</v>
      </c>
      <c r="H26" s="469">
        <v>45</v>
      </c>
      <c r="I26" s="395">
        <v>15809</v>
      </c>
      <c r="J26" s="470" t="s">
        <v>254</v>
      </c>
      <c r="K26" s="471">
        <v>69</v>
      </c>
      <c r="L26" s="387">
        <v>-15809</v>
      </c>
      <c r="M26" s="47"/>
    </row>
    <row r="27" spans="4:14">
      <c r="D27" s="415">
        <v>20</v>
      </c>
      <c r="E27" s="446" t="s">
        <v>252</v>
      </c>
      <c r="F27" s="477" t="s">
        <v>279</v>
      </c>
      <c r="G27" s="396" t="s">
        <v>280</v>
      </c>
      <c r="H27" s="469">
        <v>41</v>
      </c>
      <c r="I27" s="61">
        <v>29046</v>
      </c>
      <c r="J27" s="472" t="s">
        <v>254</v>
      </c>
      <c r="K27" s="471">
        <v>69</v>
      </c>
      <c r="L27" s="387">
        <v>-29046</v>
      </c>
      <c r="M27" s="68"/>
      <c r="N27" s="78"/>
    </row>
    <row r="28" spans="4:14">
      <c r="D28" s="415"/>
      <c r="E28" s="446" t="s">
        <v>252</v>
      </c>
      <c r="F28" s="478" t="s">
        <v>281</v>
      </c>
      <c r="G28" s="397" t="s">
        <v>140</v>
      </c>
      <c r="H28" s="479">
        <v>65</v>
      </c>
      <c r="I28" s="398">
        <v>9970</v>
      </c>
      <c r="J28" s="472" t="s">
        <v>254</v>
      </c>
      <c r="K28" s="471">
        <v>70</v>
      </c>
      <c r="L28" s="387">
        <v>-9970</v>
      </c>
      <c r="M28" s="68"/>
      <c r="N28" s="78"/>
    </row>
    <row r="29" spans="4:14">
      <c r="D29" s="415">
        <v>21</v>
      </c>
      <c r="E29" s="480" t="s">
        <v>282</v>
      </c>
      <c r="F29" s="423" t="s">
        <v>743</v>
      </c>
      <c r="G29" s="480" t="s">
        <v>205</v>
      </c>
      <c r="H29" s="481">
        <v>41</v>
      </c>
      <c r="I29" s="254">
        <v>493.75</v>
      </c>
      <c r="J29" s="480" t="s">
        <v>266</v>
      </c>
      <c r="K29" s="423">
        <v>33</v>
      </c>
      <c r="L29" s="338">
        <v>-493.75</v>
      </c>
      <c r="M29" s="47"/>
    </row>
    <row r="30" spans="4:14">
      <c r="D30" s="159">
        <v>25</v>
      </c>
      <c r="E30" s="419" t="s">
        <v>746</v>
      </c>
      <c r="F30" s="482" t="s">
        <v>753</v>
      </c>
      <c r="G30" s="446" t="s">
        <v>748</v>
      </c>
      <c r="H30" s="446">
        <v>38</v>
      </c>
      <c r="I30" s="55">
        <v>300</v>
      </c>
      <c r="J30" s="419" t="s">
        <v>138</v>
      </c>
      <c r="K30" s="482">
        <v>64</v>
      </c>
      <c r="L30" s="114">
        <v>-300</v>
      </c>
      <c r="M30" s="47"/>
    </row>
    <row r="31" spans="4:14">
      <c r="D31" s="159">
        <v>26</v>
      </c>
      <c r="E31" s="419" t="s">
        <v>749</v>
      </c>
      <c r="F31" s="482" t="s">
        <v>747</v>
      </c>
      <c r="G31" s="446" t="s">
        <v>748</v>
      </c>
      <c r="H31" s="446">
        <v>38</v>
      </c>
      <c r="I31" s="55">
        <v>1653.08</v>
      </c>
      <c r="J31" s="419" t="s">
        <v>751</v>
      </c>
      <c r="K31" s="482">
        <v>45</v>
      </c>
      <c r="L31" s="114">
        <v>-1653.08</v>
      </c>
      <c r="M31" s="47"/>
    </row>
    <row r="32" spans="4:14">
      <c r="D32" s="159">
        <v>27</v>
      </c>
      <c r="E32" s="477" t="s">
        <v>752</v>
      </c>
      <c r="F32" s="482" t="s">
        <v>750</v>
      </c>
      <c r="G32" s="446" t="s">
        <v>748</v>
      </c>
      <c r="H32" s="446">
        <v>38</v>
      </c>
      <c r="I32" s="55">
        <v>600</v>
      </c>
      <c r="J32" s="477" t="s">
        <v>751</v>
      </c>
      <c r="K32" s="482">
        <v>45</v>
      </c>
      <c r="L32" s="114">
        <v>-600</v>
      </c>
      <c r="M32" s="47"/>
    </row>
    <row r="33" spans="4:13">
      <c r="D33" s="483">
        <v>28</v>
      </c>
      <c r="E33" s="115"/>
      <c r="F33" s="115"/>
      <c r="G33" s="115"/>
      <c r="H33" s="115"/>
      <c r="I33" s="115"/>
      <c r="J33" s="115"/>
      <c r="K33" s="115"/>
      <c r="L33" s="115"/>
      <c r="M33" s="47"/>
    </row>
    <row r="34" spans="4:13">
      <c r="D34" s="483">
        <v>29</v>
      </c>
      <c r="E34" s="115"/>
      <c r="F34" s="115"/>
      <c r="G34" s="115"/>
      <c r="H34" s="115"/>
      <c r="I34" s="115"/>
      <c r="J34" s="115"/>
      <c r="K34" s="115"/>
      <c r="L34" s="115"/>
      <c r="M34" s="47"/>
    </row>
    <row r="35" spans="4:13">
      <c r="D35" s="433">
        <v>30</v>
      </c>
      <c r="E35" s="484" t="s">
        <v>283</v>
      </c>
      <c r="F35" s="109"/>
      <c r="G35" s="109"/>
      <c r="H35" s="485"/>
      <c r="I35" s="116">
        <v>2136165.2760000001</v>
      </c>
      <c r="J35" s="485"/>
      <c r="K35" s="485"/>
      <c r="L35" s="116">
        <v>-2136165.2760000001</v>
      </c>
      <c r="M35" s="47"/>
    </row>
    <row r="36" spans="4:13">
      <c r="D36" s="450" t="s">
        <v>284</v>
      </c>
      <c r="E36" s="460"/>
      <c r="F36" s="400"/>
      <c r="G36" s="400"/>
      <c r="H36" s="97"/>
      <c r="I36" s="97"/>
      <c r="J36" s="97"/>
      <c r="K36" s="97"/>
      <c r="L36" s="435" t="s">
        <v>285</v>
      </c>
    </row>
    <row r="39" spans="4:13" ht="15.75">
      <c r="E39" s="437" t="s">
        <v>58</v>
      </c>
    </row>
    <row r="40" spans="4:13" ht="15.75">
      <c r="E40" s="437" t="s">
        <v>163</v>
      </c>
    </row>
    <row r="41" spans="4:13" ht="15.75">
      <c r="E41" s="437" t="s">
        <v>60</v>
      </c>
    </row>
    <row r="42" spans="4:13" ht="15.75">
      <c r="E42" s="437"/>
    </row>
    <row r="43" spans="4:13" ht="15.75">
      <c r="E43" s="437" t="s">
        <v>61</v>
      </c>
    </row>
    <row r="44" spans="4:13" ht="15.75">
      <c r="E44" s="437" t="s">
        <v>226</v>
      </c>
    </row>
  </sheetData>
  <sheetProtection password="EBB3" sheet="1" objects="1" scenarios="1" selectLockedCells="1" selectUnlockedCells="1"/>
  <mergeCells count="3">
    <mergeCell ref="F1:H1"/>
    <mergeCell ref="G4:I4"/>
    <mergeCell ref="J4:L4"/>
  </mergeCells>
  <phoneticPr fontId="4" type="noConversion"/>
  <printOptions horizontalCentered="1" verticalCentered="1"/>
  <pageMargins left="0" right="0" top="0" bottom="0" header="0" footer="0"/>
  <pageSetup scale="90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2:J51"/>
  <sheetViews>
    <sheetView topLeftCell="D1" workbookViewId="0">
      <selection activeCell="H29" sqref="H29"/>
    </sheetView>
  </sheetViews>
  <sheetFormatPr defaultColWidth="12.42578125" defaultRowHeight="12.75"/>
  <cols>
    <col min="1" max="3" width="12.42578125" style="2" customWidth="1"/>
    <col min="4" max="4" width="4.7109375" style="2" customWidth="1"/>
    <col min="5" max="5" width="47.140625" style="2" customWidth="1"/>
    <col min="6" max="6" width="13.28515625" style="2" bestFit="1" customWidth="1"/>
    <col min="7" max="7" width="18.85546875" style="2" customWidth="1"/>
    <col min="8" max="8" width="52.28515625" style="2" customWidth="1"/>
    <col min="9" max="9" width="15" style="2" customWidth="1"/>
    <col min="10" max="16384" width="12.42578125" style="2"/>
  </cols>
  <sheetData>
    <row r="2" spans="4:10">
      <c r="D2" s="4"/>
      <c r="E2" s="3"/>
      <c r="F2" s="54" t="s">
        <v>66</v>
      </c>
      <c r="G2" s="637" t="s">
        <v>63</v>
      </c>
      <c r="H2" s="638"/>
      <c r="I2" s="110" t="s">
        <v>286</v>
      </c>
      <c r="J2" s="47"/>
    </row>
    <row r="3" spans="4:10">
      <c r="D3" s="41"/>
      <c r="F3" s="117">
        <v>376000511</v>
      </c>
      <c r="G3" s="118" t="s">
        <v>68</v>
      </c>
      <c r="H3" s="119">
        <v>39630</v>
      </c>
      <c r="I3" s="120"/>
      <c r="J3" s="47"/>
    </row>
    <row r="4" spans="4:10">
      <c r="D4" s="41"/>
      <c r="E4" s="84" t="s">
        <v>287</v>
      </c>
      <c r="F4" s="121"/>
      <c r="G4" s="122" t="s">
        <v>73</v>
      </c>
      <c r="H4" s="123">
        <v>39994</v>
      </c>
      <c r="I4" s="124"/>
      <c r="J4" s="47"/>
    </row>
    <row r="5" spans="4:10">
      <c r="D5" s="4"/>
      <c r="E5" s="3"/>
      <c r="F5" s="4"/>
      <c r="G5" s="41"/>
      <c r="H5" s="41"/>
      <c r="I5" s="53" t="s">
        <v>64</v>
      </c>
      <c r="J5" s="47"/>
    </row>
    <row r="6" spans="4:10">
      <c r="D6" s="41"/>
      <c r="E6" s="112"/>
      <c r="F6" s="51" t="s">
        <v>288</v>
      </c>
      <c r="G6" s="41"/>
      <c r="H6" s="41"/>
      <c r="I6" s="53" t="s">
        <v>234</v>
      </c>
      <c r="J6" s="47"/>
    </row>
    <row r="7" spans="4:10">
      <c r="D7" s="41"/>
      <c r="E7" s="84" t="s">
        <v>289</v>
      </c>
      <c r="F7" s="125" t="s">
        <v>290</v>
      </c>
      <c r="G7" s="52" t="s">
        <v>235</v>
      </c>
      <c r="H7" s="52" t="s">
        <v>82</v>
      </c>
      <c r="I7" s="53" t="s">
        <v>13</v>
      </c>
      <c r="J7" s="47"/>
    </row>
    <row r="8" spans="4:10">
      <c r="D8" s="4"/>
      <c r="E8" s="82" t="s">
        <v>240</v>
      </c>
      <c r="F8" s="82" t="s">
        <v>241</v>
      </c>
      <c r="G8" s="82" t="s">
        <v>242</v>
      </c>
      <c r="H8" s="82" t="s">
        <v>243</v>
      </c>
      <c r="I8" s="85" t="s">
        <v>244</v>
      </c>
      <c r="J8" s="47"/>
    </row>
    <row r="9" spans="4:10">
      <c r="D9" s="54">
        <v>1</v>
      </c>
      <c r="E9" s="54" t="s">
        <v>291</v>
      </c>
      <c r="F9" s="82" t="s">
        <v>292</v>
      </c>
      <c r="G9" s="55"/>
      <c r="H9" s="64"/>
      <c r="I9" s="126"/>
      <c r="J9" s="47"/>
    </row>
    <row r="10" spans="4:10">
      <c r="D10" s="54">
        <v>2</v>
      </c>
      <c r="E10" s="54" t="s">
        <v>293</v>
      </c>
      <c r="F10" s="82" t="s">
        <v>292</v>
      </c>
      <c r="G10" s="55"/>
      <c r="H10" s="64"/>
      <c r="I10" s="126"/>
      <c r="J10" s="47"/>
    </row>
    <row r="11" spans="4:10">
      <c r="D11" s="54">
        <v>3</v>
      </c>
      <c r="E11" s="54" t="s">
        <v>294</v>
      </c>
      <c r="F11" s="82" t="s">
        <v>292</v>
      </c>
      <c r="G11" s="55"/>
      <c r="H11" s="64"/>
      <c r="I11" s="126"/>
      <c r="J11" s="47"/>
    </row>
    <row r="12" spans="4:10">
      <c r="D12" s="54">
        <v>4</v>
      </c>
      <c r="E12" s="54" t="s">
        <v>295</v>
      </c>
      <c r="F12" s="82" t="s">
        <v>292</v>
      </c>
      <c r="G12" s="55"/>
      <c r="H12" s="64"/>
      <c r="I12" s="126"/>
      <c r="J12" s="47"/>
    </row>
    <row r="13" spans="4:10">
      <c r="D13" s="54">
        <v>5</v>
      </c>
      <c r="E13" s="54" t="s">
        <v>296</v>
      </c>
      <c r="F13" s="82" t="s">
        <v>297</v>
      </c>
      <c r="G13" s="55"/>
      <c r="H13" s="64"/>
      <c r="I13" s="126"/>
      <c r="J13" s="47"/>
    </row>
    <row r="14" spans="4:10">
      <c r="D14" s="54">
        <v>6</v>
      </c>
      <c r="E14" s="54" t="s">
        <v>298</v>
      </c>
      <c r="F14" s="82" t="s">
        <v>297</v>
      </c>
      <c r="G14" s="55"/>
      <c r="H14" s="64"/>
      <c r="I14" s="126"/>
      <c r="J14" s="47"/>
    </row>
    <row r="15" spans="4:10">
      <c r="D15" s="54">
        <v>7</v>
      </c>
      <c r="E15" s="54" t="s">
        <v>299</v>
      </c>
      <c r="F15" s="82" t="s">
        <v>297</v>
      </c>
      <c r="G15" s="55"/>
      <c r="H15" s="64"/>
      <c r="I15" s="126"/>
      <c r="J15" s="47"/>
    </row>
    <row r="16" spans="4:10">
      <c r="D16" s="54">
        <v>8</v>
      </c>
      <c r="E16" s="54" t="s">
        <v>300</v>
      </c>
      <c r="F16" s="82" t="s">
        <v>292</v>
      </c>
      <c r="G16" s="55"/>
      <c r="H16" s="64"/>
      <c r="I16" s="126"/>
      <c r="J16" s="47"/>
    </row>
    <row r="17" spans="4:10">
      <c r="D17" s="54">
        <v>9</v>
      </c>
      <c r="E17" s="127" t="s">
        <v>301</v>
      </c>
      <c r="F17" s="128" t="s">
        <v>292</v>
      </c>
      <c r="G17" s="55">
        <v>-156119</v>
      </c>
      <c r="H17" s="64" t="s">
        <v>302</v>
      </c>
      <c r="I17" s="126">
        <v>41</v>
      </c>
      <c r="J17" s="47"/>
    </row>
    <row r="18" spans="4:10">
      <c r="D18" s="54">
        <v>10</v>
      </c>
      <c r="E18" s="127"/>
      <c r="F18" s="128"/>
      <c r="G18" s="55"/>
      <c r="H18" s="64"/>
      <c r="I18" s="126"/>
      <c r="J18" s="47"/>
    </row>
    <row r="19" spans="4:10">
      <c r="D19" s="54">
        <v>11</v>
      </c>
      <c r="E19" s="127"/>
      <c r="F19" s="128"/>
      <c r="G19" s="55"/>
      <c r="H19" s="64"/>
      <c r="I19" s="126"/>
      <c r="J19" s="47"/>
    </row>
    <row r="20" spans="4:10">
      <c r="D20" s="54">
        <v>12</v>
      </c>
      <c r="E20" s="127"/>
      <c r="F20" s="128"/>
      <c r="G20" s="55"/>
      <c r="H20" s="64"/>
      <c r="I20" s="126"/>
      <c r="J20" s="47"/>
    </row>
    <row r="21" spans="4:10">
      <c r="D21" s="54">
        <v>13</v>
      </c>
      <c r="E21" s="127"/>
      <c r="F21" s="128"/>
      <c r="G21" s="55"/>
      <c r="H21" s="64"/>
      <c r="I21" s="126"/>
      <c r="J21" s="47"/>
    </row>
    <row r="22" spans="4:10">
      <c r="D22" s="54">
        <v>14</v>
      </c>
      <c r="E22" s="127"/>
      <c r="F22" s="128"/>
      <c r="G22" s="55"/>
      <c r="H22" s="64"/>
      <c r="I22" s="126"/>
      <c r="J22" s="47"/>
    </row>
    <row r="23" spans="4:10">
      <c r="D23" s="54">
        <v>15</v>
      </c>
      <c r="E23" s="127"/>
      <c r="F23" s="128"/>
      <c r="G23" s="55"/>
      <c r="H23" s="64"/>
      <c r="I23" s="126"/>
      <c r="J23" s="47"/>
    </row>
    <row r="24" spans="4:10">
      <c r="D24" s="54">
        <v>16</v>
      </c>
      <c r="E24" s="64"/>
      <c r="F24" s="128"/>
      <c r="G24" s="55"/>
      <c r="H24" s="64"/>
      <c r="I24" s="126"/>
      <c r="J24" s="47"/>
    </row>
    <row r="25" spans="4:10">
      <c r="D25" s="54">
        <v>17</v>
      </c>
      <c r="E25" s="64"/>
      <c r="F25" s="128"/>
      <c r="G25" s="55"/>
      <c r="H25" s="64"/>
      <c r="I25" s="126"/>
      <c r="J25" s="47"/>
    </row>
    <row r="26" spans="4:10">
      <c r="D26" s="54">
        <v>18</v>
      </c>
      <c r="E26" s="64"/>
      <c r="F26" s="128"/>
      <c r="G26" s="55"/>
      <c r="H26" s="64"/>
      <c r="I26" s="126"/>
      <c r="J26" s="47"/>
    </row>
    <row r="27" spans="4:10">
      <c r="D27" s="54">
        <v>19</v>
      </c>
      <c r="E27" s="64"/>
      <c r="F27" s="128"/>
      <c r="G27" s="55"/>
      <c r="H27" s="64"/>
      <c r="I27" s="126"/>
      <c r="J27" s="47"/>
    </row>
    <row r="28" spans="4:10">
      <c r="D28" s="54">
        <v>20</v>
      </c>
      <c r="E28" s="64"/>
      <c r="F28" s="128"/>
      <c r="G28" s="55"/>
      <c r="H28" s="64"/>
      <c r="I28" s="126"/>
      <c r="J28" s="47"/>
    </row>
    <row r="29" spans="4:10">
      <c r="D29" s="54">
        <v>21</v>
      </c>
      <c r="E29" s="64"/>
      <c r="F29" s="128"/>
      <c r="G29" s="55"/>
      <c r="H29" s="64"/>
      <c r="I29" s="126"/>
      <c r="J29" s="47"/>
    </row>
    <row r="30" spans="4:10">
      <c r="D30" s="54">
        <v>22</v>
      </c>
      <c r="E30" s="64"/>
      <c r="F30" s="128"/>
      <c r="G30" s="55"/>
      <c r="H30" s="64"/>
      <c r="I30" s="126"/>
      <c r="J30" s="47"/>
    </row>
    <row r="31" spans="4:10">
      <c r="D31" s="54">
        <v>23</v>
      </c>
      <c r="E31" s="64"/>
      <c r="F31" s="128"/>
      <c r="G31" s="55"/>
      <c r="H31" s="64"/>
      <c r="I31" s="126"/>
      <c r="J31" s="47"/>
    </row>
    <row r="32" spans="4:10">
      <c r="D32" s="54">
        <v>24</v>
      </c>
      <c r="E32" s="64"/>
      <c r="F32" s="128"/>
      <c r="G32" s="55"/>
      <c r="H32" s="64"/>
      <c r="I32" s="126"/>
      <c r="J32" s="47"/>
    </row>
    <row r="33" spans="4:10">
      <c r="D33" s="54">
        <v>25</v>
      </c>
      <c r="E33" s="64"/>
      <c r="F33" s="128"/>
      <c r="G33" s="55"/>
      <c r="H33" s="64"/>
      <c r="I33" s="126"/>
      <c r="J33" s="47"/>
    </row>
    <row r="34" spans="4:10">
      <c r="D34" s="54">
        <v>26</v>
      </c>
      <c r="E34" s="64"/>
      <c r="F34" s="128"/>
      <c r="G34" s="55"/>
      <c r="H34" s="64"/>
      <c r="I34" s="126"/>
      <c r="J34" s="47"/>
    </row>
    <row r="35" spans="4:10">
      <c r="D35" s="54">
        <v>27</v>
      </c>
      <c r="E35" s="64"/>
      <c r="F35" s="128"/>
      <c r="G35" s="55"/>
      <c r="H35" s="64"/>
      <c r="I35" s="126"/>
      <c r="J35" s="47"/>
    </row>
    <row r="36" spans="4:10">
      <c r="D36" s="54">
        <v>28</v>
      </c>
      <c r="E36" s="64"/>
      <c r="F36" s="128"/>
      <c r="G36" s="55"/>
      <c r="H36" s="64"/>
      <c r="I36" s="126"/>
      <c r="J36" s="47"/>
    </row>
    <row r="37" spans="4:10">
      <c r="D37" s="54">
        <v>29</v>
      </c>
      <c r="E37" s="64"/>
      <c r="F37" s="128"/>
      <c r="G37" s="55"/>
      <c r="H37" s="64"/>
      <c r="I37" s="126"/>
      <c r="J37" s="47"/>
    </row>
    <row r="38" spans="4:10">
      <c r="D38" s="54">
        <v>30</v>
      </c>
      <c r="E38" s="64"/>
      <c r="F38" s="128"/>
      <c r="G38" s="55"/>
      <c r="H38" s="64"/>
      <c r="I38" s="126"/>
      <c r="J38" s="47"/>
    </row>
    <row r="39" spans="4:10">
      <c r="D39" s="54">
        <v>31</v>
      </c>
      <c r="E39" s="64"/>
      <c r="F39" s="128"/>
      <c r="G39" s="55"/>
      <c r="H39" s="64"/>
      <c r="I39" s="126"/>
      <c r="J39" s="47"/>
    </row>
    <row r="40" spans="4:10">
      <c r="D40" s="54">
        <v>32</v>
      </c>
      <c r="E40" s="64"/>
      <c r="F40" s="128"/>
      <c r="G40" s="55"/>
      <c r="H40" s="64"/>
      <c r="I40" s="126"/>
      <c r="J40" s="47"/>
    </row>
    <row r="41" spans="4:10">
      <c r="D41" s="54">
        <v>33</v>
      </c>
      <c r="E41" s="64"/>
      <c r="F41" s="128"/>
      <c r="G41" s="55"/>
      <c r="H41" s="64"/>
      <c r="I41" s="126"/>
      <c r="J41" s="47"/>
    </row>
    <row r="42" spans="4:10">
      <c r="D42" s="54">
        <v>34</v>
      </c>
      <c r="E42" s="73" t="s">
        <v>303</v>
      </c>
      <c r="F42" s="129"/>
      <c r="G42" s="55">
        <f>SUM(G9:G41)</f>
        <v>-156119</v>
      </c>
      <c r="H42" s="130"/>
      <c r="I42" s="131"/>
      <c r="J42" s="47"/>
    </row>
    <row r="43" spans="4:10">
      <c r="D43" s="96" t="s">
        <v>304</v>
      </c>
      <c r="E43" s="43"/>
      <c r="F43" s="43"/>
      <c r="G43" s="43"/>
      <c r="H43" s="43"/>
      <c r="I43" s="75" t="s">
        <v>305</v>
      </c>
    </row>
    <row r="46" spans="4:10" ht="15.75">
      <c r="E46" s="45" t="s">
        <v>58</v>
      </c>
    </row>
    <row r="47" spans="4:10" ht="15.75">
      <c r="E47" s="45" t="s">
        <v>163</v>
      </c>
    </row>
    <row r="48" spans="4:10" ht="15.75">
      <c r="E48" s="45" t="s">
        <v>60</v>
      </c>
    </row>
    <row r="49" spans="5:5" ht="15.75">
      <c r="E49" s="45"/>
    </row>
    <row r="50" spans="5:5" ht="15.75">
      <c r="E50" s="45" t="s">
        <v>61</v>
      </c>
    </row>
    <row r="51" spans="5:5" ht="15.75">
      <c r="E51" s="45" t="s">
        <v>306</v>
      </c>
    </row>
  </sheetData>
  <sheetProtection password="EBB3" sheet="1" objects="1" scenarios="1" selectLockedCells="1" selectUnlockedCells="1"/>
  <mergeCells count="1">
    <mergeCell ref="G2:H2"/>
  </mergeCells>
  <phoneticPr fontId="4" type="noConversion"/>
  <printOptions horizontalCentered="1" verticalCentered="1"/>
  <pageMargins left="0" right="0" top="0" bottom="0" header="0" footer="0"/>
  <pageSetup scale="89" orientation="landscape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J593"/>
  <sheetViews>
    <sheetView topLeftCell="D1" workbookViewId="0">
      <selection activeCell="H23" sqref="H23"/>
    </sheetView>
  </sheetViews>
  <sheetFormatPr defaultColWidth="12.42578125" defaultRowHeight="12.75"/>
  <cols>
    <col min="1" max="1" width="12.42578125" style="12" customWidth="1"/>
    <col min="2" max="3" width="12.42578125" style="2" customWidth="1"/>
    <col min="4" max="4" width="4.7109375" style="2" customWidth="1"/>
    <col min="5" max="5" width="54.85546875" style="2" customWidth="1"/>
    <col min="6" max="7" width="24" style="2" customWidth="1"/>
    <col min="8" max="8" width="24" style="132" customWidth="1"/>
    <col min="9" max="10" width="11.140625" style="2" customWidth="1"/>
    <col min="11" max="16384" width="12.42578125" style="2"/>
  </cols>
  <sheetData>
    <row r="1" spans="1:9">
      <c r="A1" s="2"/>
      <c r="D1" s="413"/>
    </row>
    <row r="2" spans="1:9">
      <c r="A2" s="2"/>
      <c r="D2" s="399"/>
      <c r="E2" s="435" t="s">
        <v>307</v>
      </c>
      <c r="F2" s="415" t="s">
        <v>63</v>
      </c>
      <c r="G2" s="415" t="s">
        <v>66</v>
      </c>
      <c r="H2" s="133" t="s">
        <v>308</v>
      </c>
      <c r="I2" s="47"/>
    </row>
    <row r="3" spans="1:9">
      <c r="A3" s="2"/>
      <c r="D3" s="402"/>
      <c r="E3" s="276" t="s">
        <v>309</v>
      </c>
      <c r="F3" s="486" t="s">
        <v>570</v>
      </c>
      <c r="G3" s="426">
        <v>376000511</v>
      </c>
      <c r="H3" s="134"/>
      <c r="I3" s="47"/>
    </row>
    <row r="4" spans="1:9">
      <c r="A4" s="2"/>
      <c r="D4" s="402"/>
      <c r="E4" s="443" t="s">
        <v>310</v>
      </c>
      <c r="F4" s="486" t="s">
        <v>571</v>
      </c>
      <c r="G4" s="81" t="s">
        <v>64</v>
      </c>
      <c r="H4" s="133" t="s">
        <v>64</v>
      </c>
      <c r="I4" s="47"/>
    </row>
    <row r="5" spans="1:9">
      <c r="A5" s="2"/>
      <c r="D5" s="402"/>
      <c r="E5" s="443" t="s">
        <v>311</v>
      </c>
      <c r="F5" s="81" t="s">
        <v>312</v>
      </c>
      <c r="G5" s="83" t="s">
        <v>313</v>
      </c>
      <c r="H5" s="135" t="s">
        <v>314</v>
      </c>
      <c r="I5" s="47"/>
    </row>
    <row r="6" spans="1:9">
      <c r="A6" s="2"/>
      <c r="D6" s="402"/>
      <c r="E6" s="443" t="s">
        <v>315</v>
      </c>
      <c r="F6" s="86" t="s">
        <v>240</v>
      </c>
      <c r="G6" s="86" t="s">
        <v>241</v>
      </c>
      <c r="H6" s="136" t="s">
        <v>242</v>
      </c>
      <c r="I6" s="267"/>
    </row>
    <row r="7" spans="1:9">
      <c r="A7" s="2"/>
      <c r="D7" s="487">
        <v>1</v>
      </c>
      <c r="E7" s="419" t="s">
        <v>316</v>
      </c>
      <c r="F7" s="138">
        <v>6725928.2299999977</v>
      </c>
      <c r="G7" s="477">
        <v>2</v>
      </c>
      <c r="H7" s="139">
        <v>1229621.3799999999</v>
      </c>
      <c r="I7" s="268"/>
    </row>
    <row r="8" spans="1:9">
      <c r="A8" s="2"/>
      <c r="D8" s="487">
        <v>2</v>
      </c>
      <c r="E8" s="488"/>
      <c r="F8" s="138"/>
      <c r="G8" s="419">
        <v>4</v>
      </c>
      <c r="H8" s="140">
        <v>4856.8999999999996</v>
      </c>
      <c r="I8" s="267"/>
    </row>
    <row r="9" spans="1:9">
      <c r="A9" s="2"/>
      <c r="D9" s="487">
        <v>3</v>
      </c>
      <c r="E9" s="488"/>
      <c r="F9" s="138"/>
      <c r="G9" s="141">
        <v>11</v>
      </c>
      <c r="H9" s="142">
        <v>414819.74</v>
      </c>
      <c r="I9" s="267"/>
    </row>
    <row r="10" spans="1:9">
      <c r="A10" s="2"/>
      <c r="D10" s="487">
        <v>4</v>
      </c>
      <c r="E10" s="488"/>
      <c r="F10" s="143"/>
      <c r="G10" s="419">
        <v>12</v>
      </c>
      <c r="H10" s="140">
        <v>149961.39000000001</v>
      </c>
      <c r="I10" s="267"/>
    </row>
    <row r="11" spans="1:9">
      <c r="A11" s="2"/>
      <c r="D11" s="487">
        <v>5</v>
      </c>
      <c r="E11" s="488"/>
      <c r="F11" s="143"/>
      <c r="G11" s="470">
        <v>13</v>
      </c>
      <c r="H11" s="144">
        <v>297997.63</v>
      </c>
      <c r="I11" s="267"/>
    </row>
    <row r="12" spans="1:9">
      <c r="A12" s="2"/>
      <c r="D12" s="487">
        <v>6</v>
      </c>
      <c r="E12" s="419"/>
      <c r="F12" s="145"/>
      <c r="G12" s="475">
        <v>20</v>
      </c>
      <c r="H12" s="146">
        <v>14679.725</v>
      </c>
      <c r="I12" s="267"/>
    </row>
    <row r="13" spans="1:9">
      <c r="A13" s="2"/>
      <c r="D13" s="487">
        <v>7</v>
      </c>
      <c r="E13" s="419"/>
      <c r="F13" s="138"/>
      <c r="G13" s="470">
        <v>22</v>
      </c>
      <c r="H13" s="139">
        <v>1320311.6499999999</v>
      </c>
      <c r="I13" s="267"/>
    </row>
    <row r="14" spans="1:9">
      <c r="A14" s="2"/>
      <c r="D14" s="487">
        <v>8</v>
      </c>
      <c r="E14" s="419"/>
      <c r="F14" s="138"/>
      <c r="G14" s="419">
        <v>25</v>
      </c>
      <c r="H14" s="139">
        <v>358583.935</v>
      </c>
      <c r="I14" s="267"/>
    </row>
    <row r="15" spans="1:9">
      <c r="A15" s="2"/>
      <c r="D15" s="487">
        <v>9</v>
      </c>
      <c r="E15" s="419"/>
      <c r="F15" s="138"/>
      <c r="G15" s="419">
        <v>33</v>
      </c>
      <c r="H15" s="139">
        <v>31575.11</v>
      </c>
      <c r="I15" s="267"/>
    </row>
    <row r="16" spans="1:9">
      <c r="A16" s="2"/>
      <c r="D16" s="487">
        <v>10</v>
      </c>
      <c r="E16" s="419"/>
      <c r="F16" s="138"/>
      <c r="G16" s="419">
        <v>41</v>
      </c>
      <c r="H16" s="139">
        <v>390830.29</v>
      </c>
      <c r="I16" s="267"/>
    </row>
    <row r="17" spans="1:9">
      <c r="A17" s="2"/>
      <c r="D17" s="487">
        <v>11</v>
      </c>
      <c r="E17" s="419"/>
      <c r="F17" s="138"/>
      <c r="G17" s="470">
        <v>43</v>
      </c>
      <c r="H17" s="139">
        <v>147652.29999999999</v>
      </c>
      <c r="I17" s="267"/>
    </row>
    <row r="18" spans="1:9">
      <c r="A18" s="2"/>
      <c r="D18" s="487">
        <v>12</v>
      </c>
      <c r="E18" s="419"/>
      <c r="F18" s="138"/>
      <c r="G18" s="470">
        <v>45</v>
      </c>
      <c r="H18" s="139">
        <v>158830.51999999999</v>
      </c>
      <c r="I18" s="267"/>
    </row>
    <row r="19" spans="1:9">
      <c r="A19" s="2"/>
      <c r="D19" s="487">
        <v>13</v>
      </c>
      <c r="E19" s="419"/>
      <c r="F19" s="138"/>
      <c r="G19" s="470">
        <v>56</v>
      </c>
      <c r="H19" s="139">
        <v>284711.67</v>
      </c>
      <c r="I19" s="267"/>
    </row>
    <row r="20" spans="1:9">
      <c r="A20" s="2"/>
      <c r="D20" s="487">
        <v>14</v>
      </c>
      <c r="E20" s="477"/>
      <c r="F20" s="138"/>
      <c r="G20" s="470">
        <v>62</v>
      </c>
      <c r="H20" s="139">
        <v>1715081.8</v>
      </c>
      <c r="I20" s="267"/>
    </row>
    <row r="21" spans="1:9">
      <c r="A21" s="2"/>
      <c r="D21" s="487"/>
      <c r="E21" s="477"/>
      <c r="F21" s="145"/>
      <c r="G21" s="470">
        <v>65</v>
      </c>
      <c r="H21" s="139">
        <v>33249.93</v>
      </c>
      <c r="I21" s="267"/>
    </row>
    <row r="22" spans="1:9">
      <c r="A22" s="2"/>
      <c r="D22" s="487">
        <v>15</v>
      </c>
      <c r="E22" s="419"/>
      <c r="F22" s="143"/>
      <c r="G22" s="470">
        <v>66</v>
      </c>
      <c r="H22" s="139">
        <v>173164.26</v>
      </c>
      <c r="I22" s="330"/>
    </row>
    <row r="23" spans="1:9">
      <c r="A23" s="2"/>
      <c r="D23" s="487">
        <v>16</v>
      </c>
      <c r="E23" s="480" t="s">
        <v>317</v>
      </c>
      <c r="F23" s="145">
        <v>2016636</v>
      </c>
      <c r="G23" s="477">
        <v>2</v>
      </c>
      <c r="H23" s="147">
        <v>368676</v>
      </c>
      <c r="I23" s="268"/>
    </row>
    <row r="24" spans="1:9">
      <c r="A24" s="2"/>
      <c r="D24" s="487">
        <v>17</v>
      </c>
      <c r="E24" s="419"/>
      <c r="F24" s="138"/>
      <c r="G24" s="419">
        <v>4</v>
      </c>
      <c r="H24" s="147">
        <v>1456</v>
      </c>
      <c r="I24" s="267"/>
    </row>
    <row r="25" spans="1:9">
      <c r="A25" s="2"/>
      <c r="D25" s="487">
        <v>19</v>
      </c>
      <c r="E25" s="419"/>
      <c r="F25" s="138"/>
      <c r="G25" s="419">
        <v>11</v>
      </c>
      <c r="H25" s="147">
        <v>124376</v>
      </c>
      <c r="I25" s="269"/>
    </row>
    <row r="26" spans="1:9">
      <c r="A26" s="2"/>
      <c r="D26" s="487">
        <v>20</v>
      </c>
      <c r="E26" s="419"/>
      <c r="F26" s="138"/>
      <c r="G26" s="470">
        <v>12</v>
      </c>
      <c r="H26" s="147">
        <v>44963</v>
      </c>
      <c r="I26" s="267"/>
    </row>
    <row r="27" spans="1:9">
      <c r="A27" s="2"/>
      <c r="D27" s="487">
        <v>21</v>
      </c>
      <c r="E27" s="419"/>
      <c r="F27" s="138"/>
      <c r="G27" s="475">
        <v>13</v>
      </c>
      <c r="H27" s="147">
        <v>89349</v>
      </c>
      <c r="I27" s="267"/>
    </row>
    <row r="28" spans="1:9">
      <c r="A28" s="2"/>
      <c r="D28" s="489">
        <v>22</v>
      </c>
      <c r="E28" s="419"/>
      <c r="F28" s="138"/>
      <c r="G28" s="475">
        <v>20</v>
      </c>
      <c r="H28" s="147">
        <v>4402</v>
      </c>
      <c r="I28" s="267"/>
    </row>
    <row r="29" spans="1:9">
      <c r="A29" s="2"/>
      <c r="D29" s="487">
        <v>23</v>
      </c>
      <c r="E29" s="419"/>
      <c r="F29" s="138"/>
      <c r="G29" s="470">
        <v>22</v>
      </c>
      <c r="H29" s="147">
        <v>395869</v>
      </c>
      <c r="I29" s="267"/>
    </row>
    <row r="30" spans="1:9">
      <c r="A30" s="2"/>
      <c r="D30" s="487">
        <v>24</v>
      </c>
      <c r="E30" s="419"/>
      <c r="F30" s="138"/>
      <c r="G30" s="419">
        <v>25</v>
      </c>
      <c r="H30" s="147">
        <v>107514</v>
      </c>
      <c r="I30" s="267"/>
    </row>
    <row r="31" spans="1:9">
      <c r="A31" s="2"/>
      <c r="D31" s="487">
        <v>25</v>
      </c>
      <c r="E31" s="419"/>
      <c r="F31" s="138"/>
      <c r="G31" s="419">
        <v>33</v>
      </c>
      <c r="H31" s="147">
        <v>9467</v>
      </c>
      <c r="I31" s="267"/>
    </row>
    <row r="32" spans="1:9">
      <c r="A32" s="2"/>
      <c r="D32" s="487">
        <v>26</v>
      </c>
      <c r="E32" s="419"/>
      <c r="F32" s="138"/>
      <c r="G32" s="419">
        <v>41</v>
      </c>
      <c r="H32" s="144">
        <v>117183</v>
      </c>
      <c r="I32" s="267"/>
    </row>
    <row r="33" spans="1:9">
      <c r="A33" s="2"/>
      <c r="D33" s="487">
        <v>27</v>
      </c>
      <c r="E33" s="419"/>
      <c r="F33" s="138"/>
      <c r="G33" s="470">
        <v>43</v>
      </c>
      <c r="H33" s="147">
        <v>44271</v>
      </c>
      <c r="I33" s="267"/>
    </row>
    <row r="34" spans="1:9">
      <c r="A34" s="2"/>
      <c r="D34" s="487">
        <v>28</v>
      </c>
      <c r="E34" s="419"/>
      <c r="F34" s="138"/>
      <c r="G34" s="470">
        <v>45</v>
      </c>
      <c r="H34" s="147">
        <v>47622</v>
      </c>
      <c r="I34" s="267"/>
    </row>
    <row r="35" spans="1:9">
      <c r="A35" s="2"/>
      <c r="D35" s="487">
        <v>29</v>
      </c>
      <c r="E35" s="419"/>
      <c r="F35" s="138"/>
      <c r="G35" s="470">
        <v>56</v>
      </c>
      <c r="H35" s="147">
        <v>85365</v>
      </c>
      <c r="I35" s="267"/>
    </row>
    <row r="36" spans="1:9">
      <c r="A36" s="2"/>
      <c r="D36" s="487">
        <v>30</v>
      </c>
      <c r="E36" s="419"/>
      <c r="F36" s="138"/>
      <c r="G36" s="472">
        <v>62</v>
      </c>
      <c r="H36" s="147">
        <v>514233</v>
      </c>
      <c r="I36" s="267"/>
    </row>
    <row r="37" spans="1:9">
      <c r="A37" s="2"/>
      <c r="D37" s="487"/>
      <c r="E37" s="419"/>
      <c r="F37" s="145"/>
      <c r="G37" s="472">
        <v>65</v>
      </c>
      <c r="H37" s="339">
        <v>9970</v>
      </c>
      <c r="I37" s="267"/>
    </row>
    <row r="38" spans="1:9">
      <c r="A38" s="2"/>
      <c r="D38" s="487">
        <v>31</v>
      </c>
      <c r="E38" s="419"/>
      <c r="F38" s="143"/>
      <c r="G38" s="470">
        <v>66</v>
      </c>
      <c r="H38" s="148">
        <v>51920</v>
      </c>
      <c r="I38" s="330"/>
    </row>
    <row r="39" spans="1:9">
      <c r="A39" s="2"/>
      <c r="D39" s="487">
        <v>32</v>
      </c>
      <c r="E39" s="419" t="s">
        <v>318</v>
      </c>
      <c r="F39" s="138">
        <v>155616</v>
      </c>
      <c r="G39" s="419">
        <v>20</v>
      </c>
      <c r="H39" s="139">
        <v>155616</v>
      </c>
      <c r="I39" s="270"/>
    </row>
    <row r="40" spans="1:9">
      <c r="A40" s="2"/>
      <c r="D40" s="487">
        <v>33</v>
      </c>
      <c r="E40" s="419" t="s">
        <v>319</v>
      </c>
      <c r="F40" s="138">
        <v>811842.61</v>
      </c>
      <c r="G40" s="419">
        <v>50</v>
      </c>
      <c r="H40" s="139">
        <v>811842.61</v>
      </c>
      <c r="I40" s="270"/>
    </row>
    <row r="41" spans="1:9">
      <c r="A41" s="2"/>
      <c r="D41" s="487">
        <v>34</v>
      </c>
      <c r="E41" s="115"/>
      <c r="F41" s="115"/>
      <c r="G41" s="115"/>
      <c r="H41" s="139"/>
      <c r="I41" s="47"/>
    </row>
    <row r="42" spans="1:9">
      <c r="A42" s="2"/>
      <c r="D42" s="487">
        <v>35</v>
      </c>
      <c r="E42" s="484" t="s">
        <v>320</v>
      </c>
      <c r="F42" s="145">
        <v>9710022.8399999961</v>
      </c>
      <c r="G42" s="485"/>
      <c r="H42" s="150">
        <v>9710022.8399999961</v>
      </c>
      <c r="I42" s="47"/>
    </row>
    <row r="43" spans="1:9">
      <c r="A43" s="2"/>
      <c r="D43" s="450" t="s">
        <v>321</v>
      </c>
      <c r="E43" s="47"/>
      <c r="F43" s="490"/>
      <c r="G43" s="97"/>
      <c r="H43" s="151" t="s">
        <v>322</v>
      </c>
    </row>
    <row r="44" spans="1:9">
      <c r="A44" s="2"/>
      <c r="F44" s="152"/>
    </row>
    <row r="45" spans="1:9" ht="15.75">
      <c r="A45" s="2"/>
      <c r="E45" s="437" t="s">
        <v>58</v>
      </c>
      <c r="F45" s="152"/>
    </row>
    <row r="46" spans="1:9" ht="15.75">
      <c r="A46" s="2"/>
      <c r="E46" s="437" t="s">
        <v>163</v>
      </c>
      <c r="F46" s="152"/>
    </row>
    <row r="47" spans="1:9" ht="15.75">
      <c r="A47" s="2"/>
      <c r="E47" s="437" t="s">
        <v>60</v>
      </c>
      <c r="F47" s="152"/>
    </row>
    <row r="48" spans="1:9" ht="15.75">
      <c r="A48" s="413"/>
      <c r="E48" s="437"/>
      <c r="F48" s="152"/>
    </row>
    <row r="49" spans="1:9" ht="15.75">
      <c r="A49" s="413"/>
      <c r="E49" s="437" t="s">
        <v>61</v>
      </c>
      <c r="F49" s="152"/>
    </row>
    <row r="50" spans="1:9" ht="15.75">
      <c r="A50" s="413"/>
      <c r="E50" s="437" t="s">
        <v>323</v>
      </c>
      <c r="F50" s="152"/>
    </row>
    <row r="51" spans="1:9">
      <c r="A51" s="413"/>
      <c r="D51" s="413"/>
      <c r="F51" s="152"/>
    </row>
    <row r="52" spans="1:9">
      <c r="A52" s="413"/>
      <c r="D52" s="415"/>
      <c r="E52" s="435" t="s">
        <v>307</v>
      </c>
      <c r="F52" s="491" t="s">
        <v>63</v>
      </c>
      <c r="G52" s="415" t="s">
        <v>66</v>
      </c>
      <c r="H52" s="153" t="s">
        <v>308</v>
      </c>
      <c r="I52" s="154"/>
    </row>
    <row r="53" spans="1:9">
      <c r="A53" s="413"/>
      <c r="D53" s="433"/>
      <c r="E53" s="276" t="s">
        <v>309</v>
      </c>
      <c r="F53" s="492" t="s">
        <v>568</v>
      </c>
      <c r="G53" s="486">
        <v>376000511</v>
      </c>
      <c r="H53" s="155"/>
      <c r="I53" s="154"/>
    </row>
    <row r="54" spans="1:9">
      <c r="A54" s="413"/>
      <c r="D54" s="433"/>
      <c r="E54" s="443" t="s">
        <v>310</v>
      </c>
      <c r="F54" s="492" t="s">
        <v>569</v>
      </c>
      <c r="G54" s="81" t="s">
        <v>64</v>
      </c>
      <c r="H54" s="153" t="s">
        <v>64</v>
      </c>
      <c r="I54" s="154"/>
    </row>
    <row r="55" spans="1:9">
      <c r="A55" s="413"/>
      <c r="D55" s="433"/>
      <c r="E55" s="443" t="s">
        <v>311</v>
      </c>
      <c r="F55" s="493" t="s">
        <v>312</v>
      </c>
      <c r="G55" s="83" t="s">
        <v>313</v>
      </c>
      <c r="H55" s="156" t="s">
        <v>314</v>
      </c>
      <c r="I55" s="154"/>
    </row>
    <row r="56" spans="1:9">
      <c r="A56" s="413"/>
      <c r="D56" s="433"/>
      <c r="E56" s="443" t="s">
        <v>315</v>
      </c>
      <c r="F56" s="493" t="s">
        <v>240</v>
      </c>
      <c r="G56" s="81" t="s">
        <v>241</v>
      </c>
      <c r="H56" s="153" t="s">
        <v>242</v>
      </c>
      <c r="I56" s="271"/>
    </row>
    <row r="57" spans="1:9">
      <c r="A57" s="413"/>
      <c r="D57" s="415">
        <v>1</v>
      </c>
      <c r="E57" s="494" t="s">
        <v>324</v>
      </c>
      <c r="F57" s="157">
        <v>182120.43</v>
      </c>
      <c r="G57" s="468">
        <v>34</v>
      </c>
      <c r="H57" s="158">
        <v>15834.15</v>
      </c>
      <c r="I57" s="272"/>
    </row>
    <row r="58" spans="1:9">
      <c r="A58" s="413"/>
      <c r="D58" s="415">
        <v>2</v>
      </c>
      <c r="E58" s="468"/>
      <c r="F58" s="157"/>
      <c r="G58" s="468">
        <v>43</v>
      </c>
      <c r="H58" s="158">
        <v>29321.57</v>
      </c>
      <c r="I58" s="152"/>
    </row>
    <row r="59" spans="1:9">
      <c r="A59" s="413"/>
      <c r="D59" s="415">
        <v>3</v>
      </c>
      <c r="E59" s="468"/>
      <c r="F59" s="157"/>
      <c r="G59" s="468">
        <v>54</v>
      </c>
      <c r="H59" s="158">
        <v>86923.62</v>
      </c>
      <c r="I59" s="152"/>
    </row>
    <row r="60" spans="1:9">
      <c r="A60" s="413"/>
      <c r="D60" s="415">
        <v>4</v>
      </c>
      <c r="E60" s="422"/>
      <c r="F60" s="115"/>
      <c r="G60" s="159">
        <v>63</v>
      </c>
      <c r="H60" s="160">
        <v>50041.09</v>
      </c>
      <c r="I60" s="332"/>
    </row>
    <row r="61" spans="1:9">
      <c r="A61" s="413"/>
      <c r="D61" s="415">
        <v>5</v>
      </c>
      <c r="E61" s="486" t="s">
        <v>325</v>
      </c>
      <c r="F61" s="161">
        <v>158149.19</v>
      </c>
      <c r="G61" s="486">
        <v>43</v>
      </c>
      <c r="H61" s="162">
        <v>2045.29</v>
      </c>
      <c r="I61" s="273"/>
    </row>
    <row r="62" spans="1:9">
      <c r="A62" s="413"/>
      <c r="D62" s="415">
        <v>6</v>
      </c>
      <c r="E62" s="468"/>
      <c r="F62" s="157"/>
      <c r="G62" s="468">
        <v>45</v>
      </c>
      <c r="H62" s="163">
        <v>1326.14</v>
      </c>
      <c r="I62" s="152"/>
    </row>
    <row r="63" spans="1:9">
      <c r="A63" s="413"/>
      <c r="D63" s="415">
        <v>7</v>
      </c>
      <c r="E63" s="468"/>
      <c r="F63" s="157"/>
      <c r="G63" s="468">
        <v>56</v>
      </c>
      <c r="H63" s="163">
        <v>39210.29</v>
      </c>
      <c r="I63" s="152"/>
    </row>
    <row r="64" spans="1:9">
      <c r="A64" s="413"/>
      <c r="D64" s="415">
        <v>8</v>
      </c>
      <c r="E64" s="468"/>
      <c r="F64" s="157"/>
      <c r="G64" s="468">
        <v>62</v>
      </c>
      <c r="H64" s="163">
        <v>115567.47</v>
      </c>
      <c r="I64" s="275"/>
    </row>
    <row r="65" spans="1:9">
      <c r="A65" s="413"/>
      <c r="D65" s="415">
        <v>9</v>
      </c>
      <c r="E65" s="468" t="s">
        <v>326</v>
      </c>
      <c r="F65" s="157">
        <v>43987.81</v>
      </c>
      <c r="G65" s="468">
        <v>36</v>
      </c>
      <c r="H65" s="158">
        <v>13712.64</v>
      </c>
      <c r="I65" s="274"/>
    </row>
    <row r="66" spans="1:9">
      <c r="A66" s="413"/>
      <c r="D66" s="415">
        <v>10</v>
      </c>
      <c r="E66" s="468"/>
      <c r="F66" s="157"/>
      <c r="G66" s="468">
        <v>62</v>
      </c>
      <c r="H66" s="158">
        <v>30275.17</v>
      </c>
      <c r="I66" s="275"/>
    </row>
    <row r="67" spans="1:9">
      <c r="A67" s="413"/>
      <c r="D67" s="415">
        <v>11</v>
      </c>
      <c r="E67" s="468" t="s">
        <v>327</v>
      </c>
      <c r="F67" s="157">
        <v>290940.23</v>
      </c>
      <c r="G67" s="164">
        <v>2</v>
      </c>
      <c r="H67" s="165">
        <v>19076.25</v>
      </c>
      <c r="I67" s="275"/>
    </row>
    <row r="68" spans="1:9">
      <c r="A68" s="413"/>
      <c r="D68" s="415">
        <v>12</v>
      </c>
      <c r="E68" s="468"/>
      <c r="F68" s="115"/>
      <c r="G68" s="159">
        <v>43</v>
      </c>
      <c r="H68" s="167">
        <v>2180</v>
      </c>
      <c r="I68" s="152"/>
    </row>
    <row r="69" spans="1:9">
      <c r="A69" s="413"/>
      <c r="D69" s="415">
        <v>13</v>
      </c>
      <c r="E69" s="468"/>
      <c r="F69" s="161"/>
      <c r="G69" s="486">
        <v>45</v>
      </c>
      <c r="H69" s="162">
        <v>880.8</v>
      </c>
      <c r="I69" s="271"/>
    </row>
    <row r="70" spans="1:9">
      <c r="A70" s="413"/>
      <c r="D70" s="415">
        <v>14</v>
      </c>
      <c r="E70" s="468"/>
      <c r="F70" s="157"/>
      <c r="G70" s="468">
        <v>50</v>
      </c>
      <c r="H70" s="163">
        <v>9607.09</v>
      </c>
      <c r="I70" s="271"/>
    </row>
    <row r="71" spans="1:9">
      <c r="A71" s="413"/>
      <c r="D71" s="415">
        <v>15</v>
      </c>
      <c r="E71" s="468"/>
      <c r="F71" s="157"/>
      <c r="G71" s="468">
        <v>53</v>
      </c>
      <c r="H71" s="163">
        <v>136745.14000000001</v>
      </c>
      <c r="I71" s="271"/>
    </row>
    <row r="72" spans="1:9">
      <c r="A72" s="413"/>
      <c r="D72" s="415">
        <v>16</v>
      </c>
      <c r="E72" s="468"/>
      <c r="F72" s="157"/>
      <c r="G72" s="468">
        <v>56</v>
      </c>
      <c r="H72" s="163">
        <v>24553.99</v>
      </c>
      <c r="I72" s="271"/>
    </row>
    <row r="73" spans="1:9">
      <c r="A73" s="413"/>
      <c r="D73" s="415">
        <v>17</v>
      </c>
      <c r="E73" s="468"/>
      <c r="F73" s="157"/>
      <c r="G73" s="468">
        <v>62</v>
      </c>
      <c r="H73" s="163">
        <v>97001.96</v>
      </c>
      <c r="I73" s="271"/>
    </row>
    <row r="74" spans="1:9">
      <c r="A74" s="413"/>
      <c r="D74" s="415">
        <v>18</v>
      </c>
      <c r="E74" s="468"/>
      <c r="F74" s="157"/>
      <c r="G74" s="468">
        <v>67</v>
      </c>
      <c r="H74" s="163">
        <v>895</v>
      </c>
      <c r="I74" s="275"/>
    </row>
    <row r="75" spans="1:9">
      <c r="A75" s="413"/>
      <c r="D75" s="415">
        <v>19</v>
      </c>
      <c r="E75" s="419" t="s">
        <v>328</v>
      </c>
      <c r="F75" s="143">
        <v>78737.429999999993</v>
      </c>
      <c r="G75" s="419">
        <v>36</v>
      </c>
      <c r="H75" s="140">
        <v>261.49</v>
      </c>
      <c r="I75" s="268"/>
    </row>
    <row r="76" spans="1:9">
      <c r="A76" s="413"/>
      <c r="D76" s="415">
        <v>20</v>
      </c>
      <c r="E76" s="115"/>
      <c r="F76" s="115"/>
      <c r="G76" s="159">
        <v>43</v>
      </c>
      <c r="H76" s="168">
        <v>2970.02</v>
      </c>
      <c r="I76" s="166"/>
    </row>
    <row r="77" spans="1:9">
      <c r="A77" s="413"/>
      <c r="D77" s="415">
        <v>21</v>
      </c>
      <c r="E77" s="115"/>
      <c r="F77" s="115"/>
      <c r="G77" s="159">
        <v>56</v>
      </c>
      <c r="H77" s="168">
        <v>75505.919999999998</v>
      </c>
      <c r="I77" s="333"/>
    </row>
    <row r="78" spans="1:9">
      <c r="A78" s="413"/>
      <c r="D78" s="415">
        <v>22</v>
      </c>
      <c r="E78" s="115" t="s">
        <v>148</v>
      </c>
      <c r="F78" s="334">
        <v>191276.14</v>
      </c>
      <c r="G78" s="115">
        <v>32</v>
      </c>
      <c r="H78" s="149">
        <v>187352.92</v>
      </c>
    </row>
    <row r="79" spans="1:9">
      <c r="A79" s="413"/>
      <c r="D79" s="415">
        <v>23</v>
      </c>
      <c r="E79" s="115"/>
      <c r="F79" s="115"/>
      <c r="G79" s="115">
        <v>43</v>
      </c>
      <c r="H79" s="149">
        <v>3923.22</v>
      </c>
      <c r="I79" s="333"/>
    </row>
    <row r="80" spans="1:9">
      <c r="A80" s="413"/>
      <c r="D80" s="415">
        <v>24</v>
      </c>
      <c r="E80" s="115" t="s">
        <v>266</v>
      </c>
      <c r="F80" s="334">
        <v>16053.15</v>
      </c>
      <c r="G80" s="115">
        <v>33</v>
      </c>
      <c r="H80" s="149">
        <v>16053.15</v>
      </c>
      <c r="I80" s="166"/>
    </row>
    <row r="81" spans="1:9">
      <c r="A81" s="413"/>
      <c r="D81" s="415">
        <v>25</v>
      </c>
      <c r="E81" s="115"/>
      <c r="F81" s="334"/>
      <c r="G81" s="115"/>
      <c r="H81" s="149"/>
      <c r="I81" s="166"/>
    </row>
    <row r="82" spans="1:9">
      <c r="A82" s="413"/>
      <c r="D82" s="415">
        <v>29</v>
      </c>
      <c r="E82" s="115"/>
      <c r="F82" s="334"/>
      <c r="G82" s="115"/>
      <c r="H82" s="149"/>
      <c r="I82" s="166"/>
    </row>
    <row r="83" spans="1:9">
      <c r="A83" s="413"/>
      <c r="D83" s="415">
        <v>27</v>
      </c>
      <c r="E83" s="486"/>
      <c r="F83" s="169"/>
      <c r="G83" s="169"/>
      <c r="H83" s="170"/>
      <c r="I83" s="154"/>
    </row>
    <row r="84" spans="1:9">
      <c r="A84" s="413"/>
      <c r="D84" s="415">
        <v>28</v>
      </c>
      <c r="E84" s="468"/>
      <c r="F84" s="113"/>
      <c r="G84" s="113"/>
      <c r="H84" s="158"/>
      <c r="I84" s="154"/>
    </row>
    <row r="85" spans="1:9">
      <c r="A85" s="413"/>
      <c r="D85" s="415">
        <v>29</v>
      </c>
      <c r="E85" s="468"/>
      <c r="F85" s="113"/>
      <c r="G85" s="113"/>
      <c r="H85" s="158"/>
      <c r="I85" s="154"/>
    </row>
    <row r="86" spans="1:9">
      <c r="A86" s="413"/>
      <c r="D86" s="164">
        <v>30</v>
      </c>
      <c r="E86" s="468"/>
      <c r="F86" s="113"/>
      <c r="G86" s="113"/>
      <c r="H86" s="158"/>
      <c r="I86" s="171"/>
    </row>
    <row r="87" spans="1:9">
      <c r="A87" s="413"/>
      <c r="D87" s="495">
        <v>31</v>
      </c>
      <c r="E87" s="468"/>
      <c r="F87" s="113"/>
      <c r="G87" s="113"/>
      <c r="H87" s="158"/>
      <c r="I87" s="171"/>
    </row>
    <row r="88" spans="1:9">
      <c r="A88" s="413"/>
      <c r="D88" s="495">
        <v>32</v>
      </c>
      <c r="E88" s="468"/>
      <c r="F88" s="113"/>
      <c r="G88" s="113"/>
      <c r="H88" s="158"/>
      <c r="I88" s="171"/>
    </row>
    <row r="89" spans="1:9">
      <c r="A89" s="413"/>
      <c r="D89" s="495">
        <v>33</v>
      </c>
      <c r="E89" s="468"/>
      <c r="F89" s="113"/>
      <c r="G89" s="113"/>
      <c r="H89" s="158"/>
      <c r="I89" s="171"/>
    </row>
    <row r="90" spans="1:9">
      <c r="A90" s="413"/>
      <c r="D90" s="415">
        <v>34</v>
      </c>
      <c r="E90" s="468" t="s">
        <v>329</v>
      </c>
      <c r="F90" s="113">
        <v>9710022.8399999961</v>
      </c>
      <c r="G90" s="468"/>
      <c r="H90" s="158">
        <v>9710022.8399999961</v>
      </c>
      <c r="I90" s="154"/>
    </row>
    <row r="91" spans="1:9">
      <c r="A91" s="413"/>
      <c r="D91" s="415">
        <v>35</v>
      </c>
      <c r="E91" s="415" t="s">
        <v>320</v>
      </c>
      <c r="F91" s="113">
        <v>10671287.219999995</v>
      </c>
      <c r="G91" s="496"/>
      <c r="H91" s="172">
        <v>10671287.219999995</v>
      </c>
      <c r="I91" s="154"/>
    </row>
    <row r="92" spans="1:9">
      <c r="A92" s="413"/>
      <c r="D92" s="434" t="s">
        <v>321</v>
      </c>
      <c r="E92" s="354"/>
      <c r="F92" s="354"/>
      <c r="G92" s="354"/>
      <c r="H92" s="173" t="s">
        <v>330</v>
      </c>
      <c r="I92" s="174"/>
    </row>
    <row r="93" spans="1:9">
      <c r="A93" s="413"/>
      <c r="D93" s="174"/>
      <c r="E93" s="174"/>
      <c r="F93" s="174"/>
      <c r="G93" s="174"/>
      <c r="H93" s="175"/>
      <c r="I93" s="174"/>
    </row>
    <row r="94" spans="1:9">
      <c r="A94" s="413"/>
      <c r="D94" s="174"/>
      <c r="E94" s="497" t="s">
        <v>58</v>
      </c>
      <c r="F94" s="174"/>
      <c r="G94" s="174"/>
      <c r="H94" s="175"/>
      <c r="I94" s="174"/>
    </row>
    <row r="95" spans="1:9">
      <c r="A95" s="413"/>
      <c r="D95" s="174"/>
      <c r="E95" s="497" t="s">
        <v>163</v>
      </c>
      <c r="F95" s="174"/>
      <c r="G95" s="174"/>
      <c r="H95" s="175"/>
      <c r="I95" s="174"/>
    </row>
    <row r="96" spans="1:9">
      <c r="A96" s="413"/>
      <c r="D96" s="174"/>
      <c r="E96" s="497" t="s">
        <v>60</v>
      </c>
      <c r="F96" s="174"/>
      <c r="G96" s="174"/>
      <c r="H96" s="175"/>
      <c r="I96" s="174"/>
    </row>
    <row r="97" spans="1:10">
      <c r="A97" s="413"/>
      <c r="D97" s="174"/>
      <c r="E97" s="497"/>
      <c r="F97" s="174"/>
      <c r="G97" s="174"/>
      <c r="H97" s="175"/>
      <c r="I97" s="174"/>
    </row>
    <row r="98" spans="1:10">
      <c r="A98" s="413"/>
      <c r="D98" s="174"/>
      <c r="E98" s="497" t="s">
        <v>61</v>
      </c>
      <c r="F98" s="174"/>
      <c r="G98" s="174"/>
      <c r="H98" s="175"/>
      <c r="I98" s="174"/>
    </row>
    <row r="99" spans="1:10">
      <c r="A99" s="413"/>
      <c r="D99" s="174"/>
      <c r="E99" s="497" t="s">
        <v>331</v>
      </c>
      <c r="F99" s="174"/>
      <c r="G99" s="174"/>
      <c r="H99" s="175"/>
      <c r="I99" s="174"/>
    </row>
    <row r="100" spans="1:10">
      <c r="A100" s="413"/>
      <c r="D100" s="174"/>
      <c r="E100" s="174"/>
      <c r="F100" s="174"/>
      <c r="G100" s="174"/>
      <c r="H100" s="175"/>
      <c r="I100" s="174"/>
    </row>
    <row r="101" spans="1:10">
      <c r="A101" s="413"/>
      <c r="D101" s="415"/>
      <c r="E101" s="435" t="s">
        <v>307</v>
      </c>
      <c r="F101" s="415" t="s">
        <v>63</v>
      </c>
      <c r="G101" s="415" t="s">
        <v>66</v>
      </c>
      <c r="H101" s="153" t="s">
        <v>308</v>
      </c>
      <c r="I101" s="166"/>
    </row>
    <row r="102" spans="1:10">
      <c r="A102" s="413"/>
      <c r="D102" s="433"/>
      <c r="E102" s="276" t="s">
        <v>309</v>
      </c>
      <c r="F102" s="492" t="s">
        <v>568</v>
      </c>
      <c r="G102" s="486">
        <v>376000511</v>
      </c>
      <c r="H102" s="383"/>
      <c r="I102" s="166"/>
    </row>
    <row r="103" spans="1:10">
      <c r="A103" s="413"/>
      <c r="D103" s="433"/>
      <c r="E103" s="443" t="s">
        <v>310</v>
      </c>
      <c r="F103" s="492" t="s">
        <v>569</v>
      </c>
      <c r="G103" s="81" t="s">
        <v>64</v>
      </c>
      <c r="H103" s="153" t="s">
        <v>64</v>
      </c>
      <c r="I103" s="166"/>
    </row>
    <row r="104" spans="1:10">
      <c r="A104" s="413"/>
      <c r="D104" s="433"/>
      <c r="E104" s="443" t="s">
        <v>311</v>
      </c>
      <c r="F104" s="498" t="s">
        <v>312</v>
      </c>
      <c r="G104" s="83" t="s">
        <v>313</v>
      </c>
      <c r="H104" s="384" t="s">
        <v>314</v>
      </c>
      <c r="I104" s="166"/>
    </row>
    <row r="105" spans="1:10">
      <c r="A105" s="413"/>
      <c r="D105" s="433"/>
      <c r="E105" s="443" t="s">
        <v>315</v>
      </c>
      <c r="F105" s="499" t="s">
        <v>240</v>
      </c>
      <c r="G105" s="81" t="s">
        <v>241</v>
      </c>
      <c r="H105" s="379" t="s">
        <v>242</v>
      </c>
    </row>
    <row r="106" spans="1:10">
      <c r="A106" s="413"/>
      <c r="D106" s="415">
        <v>1</v>
      </c>
      <c r="E106" s="468" t="s">
        <v>332</v>
      </c>
      <c r="F106" s="157">
        <v>1188028.77</v>
      </c>
      <c r="G106" s="468">
        <v>2</v>
      </c>
      <c r="H106" s="381">
        <v>-47297.97</v>
      </c>
      <c r="I106" s="273"/>
      <c r="J106" s="152"/>
    </row>
    <row r="107" spans="1:10">
      <c r="A107" s="413"/>
      <c r="D107" s="415">
        <v>2</v>
      </c>
      <c r="E107" s="468"/>
      <c r="F107" s="113"/>
      <c r="G107" s="179">
        <v>5</v>
      </c>
      <c r="H107" s="381">
        <v>9475.84</v>
      </c>
      <c r="I107" s="152"/>
      <c r="J107" s="152"/>
    </row>
    <row r="108" spans="1:10">
      <c r="A108" s="413"/>
      <c r="D108" s="415">
        <v>3</v>
      </c>
      <c r="E108" s="468"/>
      <c r="F108" s="113"/>
      <c r="G108" s="468">
        <v>22</v>
      </c>
      <c r="H108" s="381">
        <v>71211.199999999997</v>
      </c>
      <c r="I108" s="270"/>
      <c r="J108" s="152"/>
    </row>
    <row r="109" spans="1:10">
      <c r="A109" s="413"/>
      <c r="D109" s="415">
        <v>4</v>
      </c>
      <c r="E109" s="468"/>
      <c r="F109" s="113"/>
      <c r="G109" s="468">
        <v>41</v>
      </c>
      <c r="H109" s="381">
        <v>22158.41</v>
      </c>
      <c r="I109" s="152"/>
      <c r="J109" s="152"/>
    </row>
    <row r="110" spans="1:10">
      <c r="A110" s="413"/>
      <c r="D110" s="415">
        <v>5</v>
      </c>
      <c r="E110" s="468"/>
      <c r="F110" s="113"/>
      <c r="G110" s="500">
        <v>43</v>
      </c>
      <c r="H110" s="381">
        <v>41377.480000000003</v>
      </c>
    </row>
    <row r="111" spans="1:10">
      <c r="A111" s="413"/>
      <c r="D111" s="415">
        <v>6</v>
      </c>
      <c r="E111" s="468"/>
      <c r="F111" s="113"/>
      <c r="G111" s="501">
        <v>56</v>
      </c>
      <c r="H111" s="165">
        <v>6589.04</v>
      </c>
    </row>
    <row r="112" spans="1:10">
      <c r="A112" s="413"/>
      <c r="D112" s="415">
        <v>7</v>
      </c>
      <c r="E112" s="468"/>
      <c r="F112" s="113"/>
      <c r="G112" s="500">
        <v>58</v>
      </c>
      <c r="H112" s="381">
        <v>228894.33</v>
      </c>
    </row>
    <row r="113" spans="1:9">
      <c r="A113" s="413"/>
      <c r="D113" s="415">
        <v>8</v>
      </c>
      <c r="E113" s="468"/>
      <c r="F113" s="113"/>
      <c r="G113" s="500">
        <v>62</v>
      </c>
      <c r="H113" s="381">
        <v>350999.07</v>
      </c>
    </row>
    <row r="114" spans="1:9">
      <c r="A114" s="413"/>
      <c r="D114" s="415">
        <v>9</v>
      </c>
      <c r="E114" s="468"/>
      <c r="F114" s="113"/>
      <c r="G114" s="500">
        <v>66</v>
      </c>
      <c r="H114" s="381">
        <v>302344.02</v>
      </c>
    </row>
    <row r="115" spans="1:9">
      <c r="A115" s="413"/>
      <c r="D115" s="415">
        <v>10</v>
      </c>
      <c r="E115" s="468"/>
      <c r="F115" s="113"/>
      <c r="G115" s="500">
        <v>68</v>
      </c>
      <c r="H115" s="381">
        <v>202277.35</v>
      </c>
      <c r="I115" s="333"/>
    </row>
    <row r="116" spans="1:9">
      <c r="A116" s="413"/>
      <c r="D116" s="415">
        <v>11</v>
      </c>
      <c r="E116" s="468" t="s">
        <v>333</v>
      </c>
      <c r="F116" s="180">
        <v>156119</v>
      </c>
      <c r="G116" s="378">
        <v>41</v>
      </c>
      <c r="H116" s="380">
        <v>156119</v>
      </c>
      <c r="I116" s="166"/>
    </row>
    <row r="117" spans="1:9">
      <c r="A117" s="413"/>
      <c r="D117" s="415">
        <v>12</v>
      </c>
      <c r="E117" s="468" t="s">
        <v>334</v>
      </c>
      <c r="F117" s="180">
        <v>42746</v>
      </c>
      <c r="G117" s="486">
        <v>52</v>
      </c>
      <c r="H117" s="172">
        <v>42746</v>
      </c>
      <c r="I117" s="166"/>
    </row>
    <row r="118" spans="1:9">
      <c r="A118" s="413"/>
      <c r="D118" s="415">
        <v>13</v>
      </c>
      <c r="E118" s="468"/>
      <c r="F118" s="468"/>
      <c r="G118" s="468"/>
      <c r="H118" s="172"/>
      <c r="I118" s="166"/>
    </row>
    <row r="119" spans="1:9">
      <c r="A119" s="413"/>
      <c r="D119" s="415">
        <v>14</v>
      </c>
      <c r="E119" s="468"/>
      <c r="F119" s="468"/>
      <c r="G119" s="468"/>
      <c r="H119" s="172"/>
      <c r="I119" s="166"/>
    </row>
    <row r="120" spans="1:9">
      <c r="A120" s="413"/>
      <c r="D120" s="415">
        <v>15</v>
      </c>
      <c r="E120" s="468"/>
      <c r="F120" s="468"/>
      <c r="G120" s="468"/>
      <c r="H120" s="172"/>
      <c r="I120" s="166"/>
    </row>
    <row r="121" spans="1:9">
      <c r="A121" s="413"/>
      <c r="D121" s="415">
        <v>16</v>
      </c>
      <c r="E121" s="468"/>
      <c r="F121" s="468"/>
      <c r="G121" s="468"/>
      <c r="H121" s="172"/>
      <c r="I121" s="166"/>
    </row>
    <row r="122" spans="1:9">
      <c r="A122" s="413"/>
      <c r="D122" s="415">
        <v>17</v>
      </c>
      <c r="E122" s="468"/>
      <c r="F122" s="468"/>
      <c r="G122" s="468"/>
      <c r="H122" s="172"/>
      <c r="I122" s="166"/>
    </row>
    <row r="123" spans="1:9">
      <c r="A123" s="413"/>
      <c r="D123" s="415">
        <v>18</v>
      </c>
      <c r="E123" s="468"/>
      <c r="F123" s="468"/>
      <c r="G123" s="468"/>
      <c r="H123" s="172"/>
      <c r="I123" s="166"/>
    </row>
    <row r="124" spans="1:9">
      <c r="A124" s="413"/>
      <c r="D124" s="415">
        <v>19</v>
      </c>
      <c r="E124" s="468"/>
      <c r="F124" s="468"/>
      <c r="G124" s="468"/>
      <c r="H124" s="172"/>
      <c r="I124" s="166"/>
    </row>
    <row r="125" spans="1:9">
      <c r="A125" s="413"/>
      <c r="D125" s="415">
        <v>20</v>
      </c>
      <c r="E125" s="468"/>
      <c r="F125" s="468"/>
      <c r="G125" s="468"/>
      <c r="H125" s="172"/>
      <c r="I125" s="166"/>
    </row>
    <row r="126" spans="1:9">
      <c r="A126" s="413"/>
      <c r="D126" s="415">
        <v>21</v>
      </c>
      <c r="E126" s="468"/>
      <c r="F126" s="468"/>
      <c r="G126" s="468"/>
      <c r="H126" s="172"/>
      <c r="I126" s="166"/>
    </row>
    <row r="127" spans="1:9">
      <c r="A127" s="413"/>
      <c r="D127" s="415">
        <v>22</v>
      </c>
      <c r="E127" s="468"/>
      <c r="F127" s="468"/>
      <c r="G127" s="468"/>
      <c r="H127" s="172"/>
      <c r="I127" s="166"/>
    </row>
    <row r="128" spans="1:9">
      <c r="A128" s="413"/>
      <c r="D128" s="415">
        <v>23</v>
      </c>
      <c r="E128" s="468"/>
      <c r="F128" s="468"/>
      <c r="G128" s="468"/>
      <c r="H128" s="172"/>
      <c r="I128" s="166"/>
    </row>
    <row r="129" spans="1:9">
      <c r="A129" s="413"/>
      <c r="D129" s="415">
        <v>24</v>
      </c>
      <c r="E129" s="468"/>
      <c r="F129" s="468"/>
      <c r="G129" s="468"/>
      <c r="H129" s="172"/>
      <c r="I129" s="166"/>
    </row>
    <row r="130" spans="1:9">
      <c r="A130" s="413"/>
      <c r="D130" s="415">
        <v>25</v>
      </c>
      <c r="E130" s="468"/>
      <c r="F130" s="468"/>
      <c r="G130" s="468"/>
      <c r="H130" s="172"/>
      <c r="I130" s="166"/>
    </row>
    <row r="131" spans="1:9">
      <c r="A131" s="413"/>
      <c r="D131" s="415">
        <v>26</v>
      </c>
      <c r="E131" s="468"/>
      <c r="F131" s="468"/>
      <c r="G131" s="468"/>
      <c r="H131" s="172"/>
      <c r="I131" s="166"/>
    </row>
    <row r="132" spans="1:9">
      <c r="A132" s="413"/>
      <c r="D132" s="415">
        <v>27</v>
      </c>
      <c r="E132" s="468"/>
      <c r="F132" s="468"/>
      <c r="G132" s="468"/>
      <c r="H132" s="172"/>
      <c r="I132" s="166"/>
    </row>
    <row r="133" spans="1:9">
      <c r="A133" s="413"/>
      <c r="D133" s="415">
        <v>28</v>
      </c>
      <c r="E133" s="468"/>
      <c r="F133" s="468"/>
      <c r="G133" s="468"/>
      <c r="H133" s="172"/>
      <c r="I133" s="166"/>
    </row>
    <row r="134" spans="1:9">
      <c r="A134" s="413"/>
      <c r="D134" s="415">
        <v>29</v>
      </c>
      <c r="E134" s="468"/>
      <c r="F134" s="468"/>
      <c r="G134" s="468"/>
      <c r="H134" s="172"/>
      <c r="I134" s="166"/>
    </row>
    <row r="135" spans="1:9">
      <c r="A135" s="413"/>
      <c r="D135" s="415">
        <v>30</v>
      </c>
      <c r="E135" s="468"/>
      <c r="F135" s="468"/>
      <c r="G135" s="468"/>
      <c r="H135" s="172"/>
      <c r="I135" s="166"/>
    </row>
    <row r="136" spans="1:9">
      <c r="A136" s="413"/>
      <c r="D136" s="164">
        <v>31</v>
      </c>
      <c r="E136" s="468"/>
      <c r="F136" s="468"/>
      <c r="G136" s="468"/>
      <c r="H136" s="172"/>
      <c r="I136" s="166"/>
    </row>
    <row r="137" spans="1:9">
      <c r="A137" s="413"/>
      <c r="D137" s="495">
        <v>32</v>
      </c>
      <c r="E137" s="468"/>
      <c r="F137" s="468"/>
      <c r="G137" s="468"/>
      <c r="H137" s="172"/>
      <c r="I137" s="166"/>
    </row>
    <row r="138" spans="1:9">
      <c r="A138" s="413"/>
      <c r="D138" s="495">
        <v>33</v>
      </c>
      <c r="E138" s="468"/>
      <c r="F138" s="468"/>
      <c r="G138" s="468"/>
      <c r="H138" s="172"/>
      <c r="I138" s="166"/>
    </row>
    <row r="139" spans="1:9">
      <c r="A139" s="413"/>
      <c r="D139" s="415">
        <v>34</v>
      </c>
      <c r="E139" s="468" t="s">
        <v>335</v>
      </c>
      <c r="F139" s="180">
        <v>10671287.219999995</v>
      </c>
      <c r="G139" s="468"/>
      <c r="H139" s="172">
        <v>10671287.219999995</v>
      </c>
      <c r="I139" s="166"/>
    </row>
    <row r="140" spans="1:9">
      <c r="A140" s="413"/>
      <c r="D140" s="415">
        <v>35</v>
      </c>
      <c r="E140" s="415" t="s">
        <v>320</v>
      </c>
      <c r="F140" s="113">
        <v>12058180.989999995</v>
      </c>
      <c r="G140" s="496"/>
      <c r="H140" s="382">
        <v>12058180.989999995</v>
      </c>
      <c r="I140" s="166"/>
    </row>
    <row r="141" spans="1:9">
      <c r="A141" s="413"/>
      <c r="D141" s="434" t="s">
        <v>321</v>
      </c>
      <c r="E141" s="354"/>
      <c r="F141" s="354"/>
      <c r="G141" s="354"/>
      <c r="H141" s="173" t="s">
        <v>336</v>
      </c>
      <c r="I141" s="174"/>
    </row>
    <row r="142" spans="1:9">
      <c r="A142" s="413"/>
      <c r="D142" s="174"/>
      <c r="E142" s="174"/>
      <c r="F142" s="174"/>
      <c r="G142" s="174"/>
      <c r="H142" s="175"/>
      <c r="I142" s="174"/>
    </row>
    <row r="143" spans="1:9">
      <c r="A143" s="413"/>
      <c r="D143" s="174"/>
      <c r="E143" s="497" t="s">
        <v>58</v>
      </c>
      <c r="F143" s="174"/>
      <c r="G143" s="174"/>
      <c r="H143" s="174"/>
      <c r="I143" s="174"/>
    </row>
    <row r="144" spans="1:9">
      <c r="A144" s="413"/>
      <c r="D144" s="174"/>
      <c r="E144" s="497" t="s">
        <v>163</v>
      </c>
      <c r="F144" s="174"/>
      <c r="G144" s="174"/>
      <c r="H144" s="175"/>
      <c r="I144" s="174"/>
    </row>
    <row r="145" spans="1:9">
      <c r="A145" s="413"/>
      <c r="D145" s="174"/>
      <c r="E145" s="497" t="s">
        <v>60</v>
      </c>
      <c r="F145" s="174"/>
      <c r="G145" s="174"/>
      <c r="H145" s="175"/>
      <c r="I145" s="174"/>
    </row>
    <row r="146" spans="1:9">
      <c r="A146" s="413"/>
      <c r="D146" s="174"/>
      <c r="E146" s="497"/>
      <c r="F146" s="174"/>
      <c r="G146" s="174"/>
      <c r="H146" s="175"/>
      <c r="I146" s="174"/>
    </row>
    <row r="147" spans="1:9">
      <c r="A147" s="413"/>
      <c r="D147" s="174"/>
      <c r="E147" s="497" t="s">
        <v>61</v>
      </c>
      <c r="F147" s="174"/>
      <c r="G147" s="174"/>
      <c r="H147" s="175"/>
      <c r="I147" s="174"/>
    </row>
    <row r="148" spans="1:9">
      <c r="A148" s="413"/>
      <c r="D148" s="174"/>
      <c r="E148" s="497" t="s">
        <v>337</v>
      </c>
      <c r="F148" s="174"/>
      <c r="G148" s="174"/>
      <c r="H148" s="175"/>
      <c r="I148" s="174"/>
    </row>
    <row r="149" spans="1:9">
      <c r="A149" s="413"/>
      <c r="D149" s="174"/>
      <c r="E149" s="174"/>
      <c r="F149" s="174"/>
      <c r="G149" s="174"/>
      <c r="H149" s="175"/>
      <c r="I149" s="174"/>
    </row>
    <row r="150" spans="1:9">
      <c r="A150" s="413"/>
      <c r="D150" s="415"/>
      <c r="E150" s="435" t="s">
        <v>307</v>
      </c>
      <c r="F150" s="415" t="s">
        <v>63</v>
      </c>
      <c r="G150" s="415" t="s">
        <v>66</v>
      </c>
      <c r="H150" s="176" t="s">
        <v>308</v>
      </c>
      <c r="I150" s="154"/>
    </row>
    <row r="151" spans="1:9">
      <c r="A151" s="413"/>
      <c r="D151" s="433"/>
      <c r="E151" s="276" t="s">
        <v>338</v>
      </c>
      <c r="F151" s="486" t="s">
        <v>339</v>
      </c>
      <c r="G151" s="486"/>
      <c r="H151" s="177"/>
      <c r="I151" s="154"/>
    </row>
    <row r="152" spans="1:9">
      <c r="A152" s="413"/>
      <c r="D152" s="433"/>
      <c r="E152" s="443" t="s">
        <v>310</v>
      </c>
      <c r="F152" s="486" t="s">
        <v>340</v>
      </c>
      <c r="G152" s="81" t="s">
        <v>64</v>
      </c>
      <c r="H152" s="176" t="s">
        <v>64</v>
      </c>
      <c r="I152" s="154"/>
    </row>
    <row r="153" spans="1:9">
      <c r="A153" s="413"/>
      <c r="D153" s="433"/>
      <c r="E153" s="443" t="s">
        <v>311</v>
      </c>
      <c r="F153" s="81" t="s">
        <v>312</v>
      </c>
      <c r="G153" s="83" t="s">
        <v>313</v>
      </c>
      <c r="H153" s="178" t="s">
        <v>314</v>
      </c>
      <c r="I153" s="154"/>
    </row>
    <row r="154" spans="1:9">
      <c r="A154" s="413"/>
      <c r="D154" s="433"/>
      <c r="E154" s="443" t="s">
        <v>315</v>
      </c>
      <c r="F154" s="81" t="s">
        <v>240</v>
      </c>
      <c r="G154" s="81" t="s">
        <v>241</v>
      </c>
      <c r="H154" s="176" t="s">
        <v>242</v>
      </c>
      <c r="I154" s="154"/>
    </row>
    <row r="155" spans="1:9">
      <c r="A155" s="413"/>
      <c r="D155" s="415">
        <v>1</v>
      </c>
      <c r="E155" s="468"/>
      <c r="F155" s="468"/>
      <c r="G155" s="468"/>
      <c r="H155" s="180"/>
      <c r="I155" s="154"/>
    </row>
    <row r="156" spans="1:9">
      <c r="A156" s="413"/>
      <c r="D156" s="415">
        <v>2</v>
      </c>
      <c r="E156" s="468"/>
      <c r="F156" s="468"/>
      <c r="G156" s="468"/>
      <c r="H156" s="180"/>
      <c r="I156" s="154"/>
    </row>
    <row r="157" spans="1:9">
      <c r="A157" s="413"/>
      <c r="D157" s="415">
        <v>3</v>
      </c>
      <c r="E157" s="468"/>
      <c r="F157" s="468"/>
      <c r="G157" s="468"/>
      <c r="H157" s="180"/>
      <c r="I157" s="154"/>
    </row>
    <row r="158" spans="1:9">
      <c r="A158" s="413"/>
      <c r="D158" s="415">
        <v>4</v>
      </c>
      <c r="E158" s="468"/>
      <c r="F158" s="468"/>
      <c r="G158" s="468"/>
      <c r="H158" s="180"/>
      <c r="I158" s="154"/>
    </row>
    <row r="159" spans="1:9">
      <c r="A159" s="413"/>
      <c r="D159" s="415">
        <v>5</v>
      </c>
      <c r="E159" s="468"/>
      <c r="F159" s="468"/>
      <c r="G159" s="468"/>
      <c r="H159" s="180"/>
      <c r="I159" s="154"/>
    </row>
    <row r="160" spans="1:9">
      <c r="A160" s="413"/>
      <c r="D160" s="415">
        <v>6</v>
      </c>
      <c r="E160" s="468"/>
      <c r="F160" s="468"/>
      <c r="G160" s="468"/>
      <c r="H160" s="180"/>
      <c r="I160" s="154"/>
    </row>
    <row r="161" spans="1:9">
      <c r="A161" s="413"/>
      <c r="D161" s="415">
        <v>7</v>
      </c>
      <c r="E161" s="468"/>
      <c r="F161" s="468"/>
      <c r="G161" s="468"/>
      <c r="H161" s="180"/>
      <c r="I161" s="154"/>
    </row>
    <row r="162" spans="1:9">
      <c r="A162" s="413"/>
      <c r="D162" s="415">
        <v>8</v>
      </c>
      <c r="E162" s="468"/>
      <c r="F162" s="468"/>
      <c r="G162" s="468"/>
      <c r="H162" s="180"/>
      <c r="I162" s="154"/>
    </row>
    <row r="163" spans="1:9">
      <c r="A163" s="413"/>
      <c r="D163" s="415">
        <v>9</v>
      </c>
      <c r="E163" s="468"/>
      <c r="F163" s="468"/>
      <c r="G163" s="468"/>
      <c r="H163" s="180"/>
      <c r="I163" s="154"/>
    </row>
    <row r="164" spans="1:9">
      <c r="A164" s="413"/>
      <c r="D164" s="415">
        <v>10</v>
      </c>
      <c r="E164" s="468"/>
      <c r="F164" s="468"/>
      <c r="G164" s="468"/>
      <c r="H164" s="180"/>
      <c r="I164" s="154"/>
    </row>
    <row r="165" spans="1:9">
      <c r="A165" s="413"/>
      <c r="D165" s="415">
        <v>11</v>
      </c>
      <c r="E165" s="468"/>
      <c r="F165" s="468"/>
      <c r="G165" s="468"/>
      <c r="H165" s="180"/>
      <c r="I165" s="154"/>
    </row>
    <row r="166" spans="1:9">
      <c r="A166" s="413"/>
      <c r="D166" s="415">
        <v>12</v>
      </c>
      <c r="E166" s="468"/>
      <c r="F166" s="468"/>
      <c r="G166" s="468"/>
      <c r="H166" s="180"/>
      <c r="I166" s="154"/>
    </row>
    <row r="167" spans="1:9">
      <c r="A167" s="413"/>
      <c r="D167" s="415">
        <v>13</v>
      </c>
      <c r="E167" s="468"/>
      <c r="F167" s="468"/>
      <c r="G167" s="468"/>
      <c r="H167" s="180"/>
      <c r="I167" s="154"/>
    </row>
    <row r="168" spans="1:9">
      <c r="A168" s="413"/>
      <c r="D168" s="415">
        <v>14</v>
      </c>
      <c r="E168" s="468"/>
      <c r="F168" s="468"/>
      <c r="G168" s="468"/>
      <c r="H168" s="180"/>
      <c r="I168" s="154"/>
    </row>
    <row r="169" spans="1:9">
      <c r="A169" s="413"/>
      <c r="D169" s="415">
        <v>15</v>
      </c>
      <c r="E169" s="468"/>
      <c r="F169" s="468"/>
      <c r="G169" s="468"/>
      <c r="H169" s="180"/>
      <c r="I169" s="154"/>
    </row>
    <row r="170" spans="1:9">
      <c r="A170" s="413"/>
      <c r="D170" s="415">
        <v>16</v>
      </c>
      <c r="E170" s="468"/>
      <c r="F170" s="468"/>
      <c r="G170" s="468"/>
      <c r="H170" s="180"/>
      <c r="I170" s="154"/>
    </row>
    <row r="171" spans="1:9">
      <c r="A171" s="413"/>
      <c r="D171" s="415">
        <v>17</v>
      </c>
      <c r="E171" s="468"/>
      <c r="F171" s="468"/>
      <c r="G171" s="468"/>
      <c r="H171" s="180"/>
      <c r="I171" s="154"/>
    </row>
    <row r="172" spans="1:9">
      <c r="A172" s="413"/>
      <c r="D172" s="415">
        <v>18</v>
      </c>
      <c r="E172" s="468"/>
      <c r="F172" s="468"/>
      <c r="G172" s="468"/>
      <c r="H172" s="180"/>
      <c r="I172" s="154"/>
    </row>
    <row r="173" spans="1:9">
      <c r="A173" s="413"/>
      <c r="D173" s="415">
        <v>19</v>
      </c>
      <c r="E173" s="468"/>
      <c r="F173" s="468"/>
      <c r="G173" s="468"/>
      <c r="H173" s="180"/>
      <c r="I173" s="154"/>
    </row>
    <row r="174" spans="1:9">
      <c r="A174" s="413"/>
      <c r="D174" s="415">
        <v>20</v>
      </c>
      <c r="E174" s="468"/>
      <c r="F174" s="468"/>
      <c r="G174" s="468"/>
      <c r="H174" s="180"/>
      <c r="I174" s="154"/>
    </row>
    <row r="175" spans="1:9">
      <c r="A175" s="413"/>
      <c r="D175" s="415">
        <v>21</v>
      </c>
      <c r="E175" s="468"/>
      <c r="F175" s="468"/>
      <c r="G175" s="468"/>
      <c r="H175" s="180"/>
      <c r="I175" s="154"/>
    </row>
    <row r="176" spans="1:9">
      <c r="A176" s="413"/>
      <c r="D176" s="415">
        <v>22</v>
      </c>
      <c r="E176" s="468"/>
      <c r="F176" s="468"/>
      <c r="G176" s="468"/>
      <c r="H176" s="180"/>
      <c r="I176" s="154"/>
    </row>
    <row r="177" spans="1:9">
      <c r="A177" s="413"/>
      <c r="D177" s="415">
        <v>23</v>
      </c>
      <c r="E177" s="468"/>
      <c r="F177" s="468"/>
      <c r="G177" s="468"/>
      <c r="H177" s="180"/>
      <c r="I177" s="154"/>
    </row>
    <row r="178" spans="1:9">
      <c r="A178" s="413"/>
      <c r="D178" s="415">
        <v>24</v>
      </c>
      <c r="E178" s="468"/>
      <c r="F178" s="468"/>
      <c r="G178" s="468"/>
      <c r="H178" s="180"/>
      <c r="I178" s="154"/>
    </row>
    <row r="179" spans="1:9">
      <c r="A179" s="413"/>
      <c r="D179" s="415">
        <v>25</v>
      </c>
      <c r="E179" s="468"/>
      <c r="F179" s="468"/>
      <c r="G179" s="468"/>
      <c r="H179" s="180"/>
      <c r="I179" s="154"/>
    </row>
    <row r="180" spans="1:9">
      <c r="A180" s="413"/>
      <c r="D180" s="415">
        <v>26</v>
      </c>
      <c r="E180" s="468"/>
      <c r="F180" s="468"/>
      <c r="G180" s="468"/>
      <c r="H180" s="180"/>
      <c r="I180" s="154"/>
    </row>
    <row r="181" spans="1:9">
      <c r="A181" s="413"/>
      <c r="D181" s="415">
        <v>27</v>
      </c>
      <c r="E181" s="468"/>
      <c r="F181" s="468"/>
      <c r="G181" s="468"/>
      <c r="H181" s="180"/>
      <c r="I181" s="154"/>
    </row>
    <row r="182" spans="1:9">
      <c r="A182" s="413"/>
      <c r="D182" s="415">
        <v>28</v>
      </c>
      <c r="E182" s="468"/>
      <c r="F182" s="468"/>
      <c r="G182" s="468"/>
      <c r="H182" s="180"/>
      <c r="I182" s="154"/>
    </row>
    <row r="183" spans="1:9">
      <c r="A183" s="413"/>
      <c r="D183" s="415">
        <v>29</v>
      </c>
      <c r="E183" s="468"/>
      <c r="F183" s="468"/>
      <c r="G183" s="468"/>
      <c r="H183" s="180"/>
      <c r="I183" s="154"/>
    </row>
    <row r="184" spans="1:9">
      <c r="A184" s="413"/>
      <c r="D184" s="415">
        <v>30</v>
      </c>
      <c r="E184" s="468"/>
      <c r="F184" s="468"/>
      <c r="G184" s="468"/>
      <c r="H184" s="180"/>
      <c r="I184" s="154"/>
    </row>
    <row r="185" spans="1:9">
      <c r="A185" s="413"/>
      <c r="D185" s="415">
        <v>31</v>
      </c>
      <c r="E185" s="468"/>
      <c r="F185" s="468"/>
      <c r="G185" s="468"/>
      <c r="H185" s="180"/>
      <c r="I185" s="154"/>
    </row>
    <row r="186" spans="1:9">
      <c r="A186" s="413"/>
      <c r="D186" s="415">
        <v>32</v>
      </c>
      <c r="E186" s="468"/>
      <c r="F186" s="468"/>
      <c r="G186" s="468"/>
      <c r="H186" s="180"/>
      <c r="I186" s="154"/>
    </row>
    <row r="187" spans="1:9">
      <c r="A187" s="413"/>
      <c r="D187" s="415">
        <v>33</v>
      </c>
      <c r="E187" s="468"/>
      <c r="F187" s="468"/>
      <c r="G187" s="468"/>
      <c r="H187" s="180"/>
      <c r="I187" s="154"/>
    </row>
    <row r="188" spans="1:9">
      <c r="A188" s="413"/>
      <c r="D188" s="415">
        <v>34</v>
      </c>
      <c r="E188" s="468"/>
      <c r="F188" s="468"/>
      <c r="G188" s="468"/>
      <c r="H188" s="180"/>
      <c r="I188" s="154"/>
    </row>
    <row r="189" spans="1:9">
      <c r="A189" s="413"/>
      <c r="D189" s="415">
        <v>35</v>
      </c>
      <c r="E189" s="415" t="s">
        <v>320</v>
      </c>
      <c r="F189" s="468"/>
      <c r="G189" s="496"/>
      <c r="H189" s="180"/>
      <c r="I189" s="154"/>
    </row>
    <row r="190" spans="1:9">
      <c r="A190" s="413"/>
      <c r="D190" s="434" t="s">
        <v>321</v>
      </c>
      <c r="E190" s="354"/>
      <c r="F190" s="354"/>
      <c r="G190" s="354"/>
      <c r="H190" s="173" t="s">
        <v>322</v>
      </c>
      <c r="I190" s="174"/>
    </row>
    <row r="191" spans="1:9">
      <c r="A191" s="413"/>
      <c r="D191" s="174"/>
      <c r="E191" s="174"/>
      <c r="F191" s="174"/>
      <c r="G191" s="174"/>
      <c r="H191" s="175"/>
      <c r="I191" s="174"/>
    </row>
    <row r="192" spans="1:9">
      <c r="A192" s="413"/>
      <c r="D192" s="174"/>
      <c r="E192" s="497" t="s">
        <v>58</v>
      </c>
      <c r="F192" s="174"/>
      <c r="G192" s="174"/>
      <c r="H192" s="175"/>
      <c r="I192" s="174"/>
    </row>
    <row r="193" spans="1:9">
      <c r="A193" s="413"/>
      <c r="D193" s="174"/>
      <c r="E193" s="497" t="s">
        <v>163</v>
      </c>
      <c r="F193" s="174"/>
      <c r="G193" s="174"/>
      <c r="H193" s="175"/>
      <c r="I193" s="174"/>
    </row>
    <row r="194" spans="1:9">
      <c r="A194" s="413"/>
      <c r="D194" s="174"/>
      <c r="E194" s="497" t="s">
        <v>60</v>
      </c>
      <c r="F194" s="174"/>
      <c r="G194" s="174"/>
      <c r="H194" s="175"/>
      <c r="I194" s="174"/>
    </row>
    <row r="195" spans="1:9">
      <c r="A195" s="413"/>
      <c r="D195" s="174"/>
      <c r="E195" s="497"/>
      <c r="F195" s="174"/>
      <c r="G195" s="174"/>
      <c r="H195" s="175"/>
      <c r="I195" s="174"/>
    </row>
    <row r="196" spans="1:9">
      <c r="A196" s="413"/>
      <c r="D196" s="174"/>
      <c r="E196" s="497" t="s">
        <v>61</v>
      </c>
      <c r="F196" s="174"/>
      <c r="G196" s="174"/>
      <c r="H196" s="175"/>
      <c r="I196" s="174"/>
    </row>
    <row r="197" spans="1:9">
      <c r="A197" s="413"/>
      <c r="D197" s="174"/>
      <c r="E197" s="497" t="s">
        <v>341</v>
      </c>
      <c r="F197" s="174"/>
      <c r="G197" s="174"/>
      <c r="H197" s="175"/>
      <c r="I197" s="174"/>
    </row>
    <row r="198" spans="1:9">
      <c r="A198" s="413"/>
      <c r="D198" s="174"/>
      <c r="E198" s="174"/>
      <c r="F198" s="174"/>
      <c r="G198" s="174"/>
      <c r="H198" s="175"/>
      <c r="I198" s="174"/>
    </row>
    <row r="199" spans="1:9">
      <c r="A199" s="413"/>
      <c r="D199" s="174"/>
      <c r="E199" s="174"/>
      <c r="F199" s="174"/>
      <c r="G199" s="174"/>
      <c r="H199" s="175"/>
      <c r="I199" s="174"/>
    </row>
    <row r="200" spans="1:9">
      <c r="A200" s="413"/>
      <c r="D200" s="174"/>
      <c r="E200" s="174"/>
      <c r="F200" s="174"/>
      <c r="G200" s="174"/>
      <c r="H200" s="175"/>
      <c r="I200" s="174"/>
    </row>
    <row r="201" spans="1:9">
      <c r="A201" s="413"/>
      <c r="D201" s="174"/>
      <c r="E201" s="174"/>
      <c r="F201" s="174"/>
      <c r="G201" s="174"/>
      <c r="H201" s="175"/>
      <c r="I201" s="174"/>
    </row>
    <row r="202" spans="1:9">
      <c r="A202" s="413"/>
      <c r="D202" s="174"/>
      <c r="E202" s="174"/>
      <c r="F202" s="174"/>
      <c r="G202" s="174"/>
      <c r="H202" s="175"/>
      <c r="I202" s="174"/>
    </row>
    <row r="203" spans="1:9">
      <c r="A203" s="413"/>
      <c r="D203" s="174"/>
      <c r="E203" s="174"/>
      <c r="F203" s="174"/>
      <c r="G203" s="174"/>
      <c r="H203" s="175"/>
      <c r="I203" s="174"/>
    </row>
    <row r="204" spans="1:9">
      <c r="A204" s="413"/>
      <c r="D204" s="174"/>
      <c r="E204" s="174"/>
      <c r="F204" s="174"/>
      <c r="G204" s="174"/>
      <c r="H204" s="175"/>
      <c r="I204" s="174"/>
    </row>
    <row r="205" spans="1:9">
      <c r="A205" s="413"/>
      <c r="D205" s="174"/>
      <c r="E205" s="174"/>
      <c r="F205" s="174"/>
      <c r="G205" s="174"/>
      <c r="H205" s="175"/>
      <c r="I205" s="174"/>
    </row>
    <row r="206" spans="1:9">
      <c r="A206" s="413"/>
      <c r="D206" s="174"/>
      <c r="E206" s="174"/>
      <c r="F206" s="174"/>
      <c r="G206" s="174"/>
      <c r="H206" s="175"/>
      <c r="I206" s="174"/>
    </row>
    <row r="207" spans="1:9">
      <c r="A207" s="413"/>
      <c r="D207" s="174"/>
      <c r="E207" s="174"/>
      <c r="F207" s="174"/>
      <c r="G207" s="174"/>
      <c r="H207" s="175"/>
      <c r="I207" s="174"/>
    </row>
    <row r="208" spans="1:9">
      <c r="A208" s="413"/>
      <c r="D208" s="174"/>
      <c r="E208" s="174"/>
      <c r="F208" s="174"/>
      <c r="G208" s="174"/>
      <c r="H208" s="175"/>
      <c r="I208" s="174"/>
    </row>
    <row r="209" spans="1:9">
      <c r="A209" s="413"/>
      <c r="D209" s="174"/>
      <c r="E209" s="174"/>
      <c r="F209" s="174"/>
      <c r="G209" s="174"/>
      <c r="H209" s="175"/>
      <c r="I209" s="174"/>
    </row>
    <row r="210" spans="1:9">
      <c r="A210" s="413"/>
      <c r="D210" s="174"/>
      <c r="E210" s="174"/>
      <c r="F210" s="174"/>
      <c r="G210" s="174"/>
      <c r="H210" s="175"/>
      <c r="I210" s="174"/>
    </row>
    <row r="211" spans="1:9">
      <c r="A211" s="413"/>
      <c r="D211" s="174"/>
      <c r="E211" s="174"/>
      <c r="F211" s="174"/>
      <c r="G211" s="174"/>
      <c r="H211" s="175"/>
      <c r="I211" s="174"/>
    </row>
    <row r="212" spans="1:9">
      <c r="A212" s="413"/>
      <c r="D212" s="174"/>
      <c r="E212" s="174"/>
      <c r="F212" s="174"/>
      <c r="G212" s="174"/>
      <c r="H212" s="175"/>
      <c r="I212" s="174"/>
    </row>
    <row r="213" spans="1:9">
      <c r="A213" s="413"/>
      <c r="D213" s="174"/>
      <c r="E213" s="174"/>
      <c r="F213" s="174"/>
      <c r="G213" s="174"/>
      <c r="H213" s="175"/>
      <c r="I213" s="174"/>
    </row>
    <row r="214" spans="1:9">
      <c r="A214" s="413"/>
      <c r="D214" s="174"/>
      <c r="E214" s="174"/>
      <c r="F214" s="174"/>
      <c r="G214" s="174"/>
      <c r="H214" s="175"/>
      <c r="I214" s="174"/>
    </row>
    <row r="215" spans="1:9">
      <c r="A215" s="413"/>
      <c r="D215" s="174"/>
      <c r="E215" s="174"/>
      <c r="F215" s="174"/>
      <c r="G215" s="174"/>
      <c r="H215" s="175"/>
      <c r="I215" s="174"/>
    </row>
    <row r="216" spans="1:9">
      <c r="A216" s="413"/>
      <c r="D216" s="174"/>
      <c r="E216" s="174"/>
      <c r="F216" s="174"/>
      <c r="G216" s="174"/>
      <c r="H216" s="175"/>
      <c r="I216" s="174"/>
    </row>
    <row r="217" spans="1:9">
      <c r="A217" s="413"/>
      <c r="D217" s="174"/>
      <c r="E217" s="174"/>
      <c r="F217" s="174"/>
      <c r="G217" s="174"/>
      <c r="H217" s="175"/>
      <c r="I217" s="174"/>
    </row>
    <row r="218" spans="1:9">
      <c r="A218" s="413"/>
      <c r="D218" s="174"/>
      <c r="E218" s="174"/>
      <c r="F218" s="174"/>
      <c r="G218" s="174"/>
      <c r="H218" s="175"/>
      <c r="I218" s="174"/>
    </row>
    <row r="219" spans="1:9">
      <c r="A219" s="413"/>
      <c r="D219" s="174"/>
      <c r="E219" s="174"/>
      <c r="F219" s="174"/>
      <c r="G219" s="174"/>
      <c r="H219" s="175"/>
      <c r="I219" s="174"/>
    </row>
    <row r="220" spans="1:9">
      <c r="A220" s="413"/>
      <c r="D220" s="174"/>
      <c r="E220" s="174"/>
      <c r="F220" s="174"/>
      <c r="G220" s="174"/>
      <c r="H220" s="175"/>
      <c r="I220" s="174"/>
    </row>
    <row r="221" spans="1:9">
      <c r="A221" s="413"/>
      <c r="D221" s="174"/>
      <c r="E221" s="174"/>
      <c r="F221" s="174"/>
      <c r="G221" s="174"/>
      <c r="H221" s="175"/>
      <c r="I221" s="174"/>
    </row>
    <row r="222" spans="1:9">
      <c r="A222" s="413"/>
      <c r="D222" s="174"/>
      <c r="E222" s="174"/>
      <c r="F222" s="174"/>
      <c r="G222" s="174"/>
      <c r="H222" s="175"/>
      <c r="I222" s="174"/>
    </row>
    <row r="223" spans="1:9">
      <c r="A223" s="413"/>
      <c r="D223" s="174"/>
      <c r="E223" s="174"/>
      <c r="F223" s="174"/>
      <c r="G223" s="174"/>
      <c r="H223" s="175"/>
      <c r="I223" s="174"/>
    </row>
    <row r="224" spans="1:9">
      <c r="A224" s="413"/>
      <c r="D224" s="174"/>
      <c r="E224" s="174"/>
      <c r="F224" s="174"/>
      <c r="G224" s="174"/>
      <c r="H224" s="175"/>
      <c r="I224" s="174"/>
    </row>
    <row r="225" spans="1:9">
      <c r="A225" s="413"/>
      <c r="D225" s="174"/>
      <c r="E225" s="174"/>
      <c r="F225" s="174"/>
      <c r="G225" s="174"/>
      <c r="H225" s="175"/>
      <c r="I225" s="174"/>
    </row>
    <row r="226" spans="1:9">
      <c r="A226" s="413"/>
      <c r="D226" s="174"/>
      <c r="E226" s="174"/>
      <c r="F226" s="174"/>
      <c r="G226" s="174"/>
      <c r="H226" s="175"/>
      <c r="I226" s="174"/>
    </row>
    <row r="227" spans="1:9">
      <c r="A227" s="413"/>
      <c r="D227" s="174"/>
      <c r="E227" s="174"/>
      <c r="F227" s="174"/>
      <c r="G227" s="174"/>
      <c r="H227" s="175"/>
      <c r="I227" s="174"/>
    </row>
    <row r="228" spans="1:9">
      <c r="A228" s="413"/>
      <c r="D228" s="174"/>
      <c r="E228" s="174"/>
      <c r="F228" s="174"/>
      <c r="G228" s="174"/>
      <c r="H228" s="175"/>
      <c r="I228" s="174"/>
    </row>
    <row r="229" spans="1:9">
      <c r="A229" s="413"/>
      <c r="D229" s="174"/>
      <c r="E229" s="174"/>
      <c r="F229" s="174"/>
      <c r="G229" s="174"/>
      <c r="H229" s="175"/>
      <c r="I229" s="174"/>
    </row>
    <row r="230" spans="1:9">
      <c r="A230" s="413"/>
      <c r="D230" s="174"/>
      <c r="E230" s="174"/>
      <c r="F230" s="174"/>
      <c r="G230" s="174"/>
      <c r="H230" s="175"/>
      <c r="I230" s="174"/>
    </row>
    <row r="231" spans="1:9">
      <c r="A231" s="413"/>
      <c r="D231" s="174"/>
      <c r="E231" s="174"/>
      <c r="F231" s="174"/>
      <c r="G231" s="174"/>
      <c r="H231" s="175"/>
      <c r="I231" s="174"/>
    </row>
    <row r="232" spans="1:9">
      <c r="A232" s="413"/>
      <c r="D232" s="174"/>
      <c r="E232" s="174"/>
      <c r="F232" s="174"/>
      <c r="G232" s="174"/>
      <c r="H232" s="175"/>
      <c r="I232" s="174"/>
    </row>
    <row r="233" spans="1:9">
      <c r="A233" s="413"/>
      <c r="D233" s="174"/>
      <c r="E233" s="174"/>
      <c r="F233" s="174"/>
      <c r="G233" s="174"/>
      <c r="H233" s="175"/>
      <c r="I233" s="174"/>
    </row>
    <row r="234" spans="1:9">
      <c r="A234" s="413"/>
      <c r="D234" s="174"/>
      <c r="E234" s="174"/>
      <c r="F234" s="174"/>
      <c r="G234" s="174"/>
      <c r="H234" s="175"/>
      <c r="I234" s="174"/>
    </row>
    <row r="235" spans="1:9">
      <c r="A235" s="413"/>
      <c r="D235" s="174"/>
      <c r="E235" s="174"/>
      <c r="F235" s="174"/>
      <c r="G235" s="174"/>
      <c r="H235" s="175"/>
      <c r="I235" s="174"/>
    </row>
    <row r="236" spans="1:9">
      <c r="A236" s="413"/>
      <c r="D236" s="174"/>
      <c r="E236" s="174"/>
      <c r="F236" s="174"/>
      <c r="G236" s="174"/>
      <c r="H236" s="175"/>
      <c r="I236" s="174"/>
    </row>
    <row r="237" spans="1:9">
      <c r="A237" s="413"/>
      <c r="D237" s="174"/>
      <c r="E237" s="174"/>
      <c r="F237" s="174"/>
      <c r="G237" s="174"/>
      <c r="H237" s="175"/>
      <c r="I237" s="174"/>
    </row>
    <row r="238" spans="1:9">
      <c r="A238" s="413"/>
      <c r="D238" s="174"/>
      <c r="E238" s="174"/>
      <c r="F238" s="174"/>
      <c r="G238" s="174"/>
      <c r="H238" s="175"/>
      <c r="I238" s="174"/>
    </row>
    <row r="239" spans="1:9">
      <c r="A239" s="413"/>
      <c r="D239" s="174"/>
      <c r="E239" s="174"/>
      <c r="F239" s="174"/>
      <c r="G239" s="174"/>
      <c r="H239" s="175"/>
      <c r="I239" s="174"/>
    </row>
    <row r="240" spans="1:9">
      <c r="A240" s="413"/>
      <c r="D240" s="174"/>
      <c r="E240" s="174"/>
      <c r="F240" s="174"/>
      <c r="G240" s="174"/>
      <c r="H240" s="175"/>
      <c r="I240" s="174"/>
    </row>
    <row r="241" spans="1:9">
      <c r="A241" s="413"/>
      <c r="D241" s="174"/>
      <c r="E241" s="174"/>
      <c r="F241" s="174"/>
      <c r="G241" s="174"/>
      <c r="H241" s="175"/>
      <c r="I241" s="174"/>
    </row>
    <row r="242" spans="1:9">
      <c r="A242" s="413"/>
      <c r="D242" s="174"/>
      <c r="E242" s="174"/>
      <c r="F242" s="174"/>
      <c r="G242" s="174"/>
      <c r="H242" s="175"/>
      <c r="I242" s="174"/>
    </row>
    <row r="243" spans="1:9">
      <c r="A243" s="413"/>
      <c r="D243" s="174"/>
      <c r="E243" s="174"/>
      <c r="F243" s="174"/>
      <c r="G243" s="174"/>
      <c r="H243" s="175"/>
      <c r="I243" s="174"/>
    </row>
    <row r="244" spans="1:9">
      <c r="A244" s="413"/>
      <c r="D244" s="174"/>
      <c r="E244" s="174"/>
      <c r="F244" s="174"/>
      <c r="G244" s="174"/>
      <c r="H244" s="175"/>
      <c r="I244" s="174"/>
    </row>
    <row r="245" spans="1:9">
      <c r="A245" s="413"/>
      <c r="D245" s="174"/>
      <c r="E245" s="174"/>
      <c r="F245" s="174"/>
      <c r="G245" s="174"/>
      <c r="H245" s="175"/>
      <c r="I245" s="174"/>
    </row>
    <row r="246" spans="1:9">
      <c r="A246" s="413"/>
      <c r="D246" s="174"/>
      <c r="E246" s="174"/>
      <c r="F246" s="174"/>
      <c r="G246" s="174"/>
      <c r="H246" s="175"/>
      <c r="I246" s="174"/>
    </row>
    <row r="247" spans="1:9">
      <c r="A247" s="413"/>
      <c r="D247" s="174"/>
      <c r="E247" s="174"/>
      <c r="F247" s="174"/>
      <c r="G247" s="174"/>
      <c r="H247" s="175"/>
      <c r="I247" s="174"/>
    </row>
    <row r="248" spans="1:9">
      <c r="A248" s="413"/>
      <c r="D248" s="174"/>
      <c r="E248" s="174"/>
      <c r="F248" s="174"/>
      <c r="G248" s="174"/>
      <c r="H248" s="175"/>
      <c r="I248" s="174"/>
    </row>
    <row r="249" spans="1:9">
      <c r="A249" s="413"/>
      <c r="D249" s="174"/>
      <c r="E249" s="174"/>
      <c r="F249" s="174"/>
      <c r="G249" s="174"/>
      <c r="H249" s="175"/>
      <c r="I249" s="174"/>
    </row>
    <row r="250" spans="1:9">
      <c r="A250" s="413"/>
      <c r="D250" s="174"/>
      <c r="E250" s="174"/>
      <c r="F250" s="174"/>
      <c r="G250" s="174"/>
      <c r="H250" s="175"/>
      <c r="I250" s="174"/>
    </row>
    <row r="251" spans="1:9">
      <c r="A251" s="413"/>
      <c r="D251" s="174"/>
      <c r="E251" s="174"/>
      <c r="F251" s="174"/>
      <c r="G251" s="174"/>
      <c r="H251" s="175"/>
      <c r="I251" s="174"/>
    </row>
    <row r="252" spans="1:9">
      <c r="A252" s="413"/>
      <c r="D252" s="174"/>
      <c r="E252" s="174"/>
      <c r="F252" s="174"/>
      <c r="G252" s="174"/>
      <c r="H252" s="175"/>
      <c r="I252" s="174"/>
    </row>
    <row r="253" spans="1:9">
      <c r="A253" s="413"/>
      <c r="D253" s="174"/>
      <c r="E253" s="174"/>
      <c r="F253" s="174"/>
      <c r="G253" s="174"/>
      <c r="H253" s="175"/>
      <c r="I253" s="174"/>
    </row>
    <row r="254" spans="1:9">
      <c r="A254" s="413"/>
      <c r="D254" s="174"/>
      <c r="E254" s="174"/>
      <c r="F254" s="174"/>
      <c r="G254" s="174"/>
      <c r="H254" s="175"/>
      <c r="I254" s="174"/>
    </row>
    <row r="255" spans="1:9">
      <c r="A255" s="413"/>
      <c r="D255" s="174"/>
      <c r="E255" s="174"/>
      <c r="F255" s="174"/>
      <c r="G255" s="174"/>
      <c r="H255" s="175"/>
      <c r="I255" s="174"/>
    </row>
    <row r="256" spans="1:9">
      <c r="A256" s="413"/>
      <c r="D256" s="174"/>
      <c r="E256" s="174"/>
      <c r="F256" s="174"/>
      <c r="G256" s="174"/>
      <c r="H256" s="175"/>
      <c r="I256" s="174"/>
    </row>
    <row r="257" spans="1:9">
      <c r="A257" s="413"/>
      <c r="D257" s="174"/>
      <c r="E257" s="174"/>
      <c r="F257" s="174"/>
      <c r="G257" s="174"/>
      <c r="H257" s="175"/>
      <c r="I257" s="174"/>
    </row>
    <row r="258" spans="1:9">
      <c r="A258" s="413"/>
      <c r="D258" s="174"/>
      <c r="E258" s="174"/>
      <c r="F258" s="174"/>
      <c r="G258" s="174"/>
      <c r="H258" s="175"/>
      <c r="I258" s="174"/>
    </row>
    <row r="259" spans="1:9">
      <c r="A259" s="413"/>
      <c r="D259" s="174"/>
      <c r="E259" s="174"/>
      <c r="F259" s="174"/>
      <c r="G259" s="174"/>
      <c r="H259" s="175"/>
      <c r="I259" s="174"/>
    </row>
    <row r="260" spans="1:9">
      <c r="A260" s="413"/>
      <c r="D260" s="174"/>
      <c r="E260" s="174"/>
      <c r="F260" s="174"/>
      <c r="G260" s="174"/>
      <c r="H260" s="175"/>
      <c r="I260" s="174"/>
    </row>
    <row r="261" spans="1:9">
      <c r="A261" s="413"/>
      <c r="D261" s="174"/>
      <c r="E261" s="174"/>
      <c r="F261" s="174"/>
      <c r="G261" s="174"/>
      <c r="H261" s="175"/>
      <c r="I261" s="174"/>
    </row>
    <row r="262" spans="1:9">
      <c r="A262" s="413"/>
      <c r="D262" s="174"/>
      <c r="E262" s="174"/>
      <c r="F262" s="174"/>
      <c r="G262" s="174"/>
      <c r="H262" s="175"/>
      <c r="I262" s="174"/>
    </row>
    <row r="263" spans="1:9">
      <c r="A263" s="413"/>
      <c r="D263" s="174"/>
      <c r="E263" s="174"/>
      <c r="F263" s="174"/>
      <c r="G263" s="174"/>
      <c r="H263" s="175"/>
      <c r="I263" s="174"/>
    </row>
    <row r="264" spans="1:9">
      <c r="A264" s="413"/>
      <c r="D264" s="174"/>
      <c r="E264" s="174"/>
      <c r="F264" s="174"/>
      <c r="G264" s="174"/>
      <c r="H264" s="175"/>
      <c r="I264" s="174"/>
    </row>
    <row r="265" spans="1:9">
      <c r="A265" s="413"/>
      <c r="D265" s="174"/>
      <c r="E265" s="174"/>
      <c r="F265" s="174"/>
      <c r="G265" s="174"/>
      <c r="H265" s="175"/>
      <c r="I265" s="174"/>
    </row>
    <row r="266" spans="1:9">
      <c r="A266" s="413"/>
      <c r="D266" s="174"/>
      <c r="E266" s="174"/>
      <c r="F266" s="174"/>
      <c r="G266" s="174"/>
      <c r="H266" s="175"/>
      <c r="I266" s="174"/>
    </row>
    <row r="267" spans="1:9">
      <c r="A267" s="413"/>
      <c r="D267" s="174"/>
      <c r="E267" s="174"/>
      <c r="F267" s="174"/>
      <c r="G267" s="174"/>
      <c r="H267" s="175"/>
      <c r="I267" s="174"/>
    </row>
    <row r="268" spans="1:9">
      <c r="A268" s="413"/>
      <c r="D268" s="174"/>
      <c r="E268" s="174"/>
      <c r="F268" s="174"/>
      <c r="G268" s="174"/>
      <c r="H268" s="175"/>
      <c r="I268" s="174"/>
    </row>
    <row r="269" spans="1:9">
      <c r="A269" s="413"/>
      <c r="D269" s="174"/>
      <c r="E269" s="174"/>
      <c r="F269" s="174"/>
      <c r="G269" s="174"/>
      <c r="H269" s="175"/>
      <c r="I269" s="174"/>
    </row>
    <row r="270" spans="1:9">
      <c r="A270" s="413"/>
      <c r="D270" s="174"/>
      <c r="E270" s="174"/>
      <c r="F270" s="174"/>
      <c r="G270" s="174"/>
      <c r="H270" s="175"/>
      <c r="I270" s="174"/>
    </row>
    <row r="271" spans="1:9">
      <c r="A271" s="413"/>
      <c r="D271" s="174"/>
      <c r="E271" s="174"/>
      <c r="F271" s="174"/>
      <c r="G271" s="174"/>
      <c r="H271" s="175"/>
      <c r="I271" s="174"/>
    </row>
    <row r="272" spans="1:9">
      <c r="A272" s="413"/>
      <c r="D272" s="174"/>
      <c r="E272" s="174"/>
      <c r="F272" s="174"/>
      <c r="G272" s="174"/>
      <c r="H272" s="175"/>
      <c r="I272" s="174"/>
    </row>
    <row r="273" spans="1:9">
      <c r="A273" s="413"/>
      <c r="D273" s="174"/>
      <c r="E273" s="174"/>
      <c r="F273" s="174"/>
      <c r="G273" s="174"/>
      <c r="H273" s="175"/>
      <c r="I273" s="174"/>
    </row>
    <row r="274" spans="1:9">
      <c r="A274" s="413"/>
      <c r="D274" s="174"/>
      <c r="E274" s="174"/>
      <c r="F274" s="174"/>
      <c r="G274" s="174"/>
      <c r="H274" s="175"/>
      <c r="I274" s="174"/>
    </row>
    <row r="275" spans="1:9">
      <c r="A275" s="413"/>
      <c r="D275" s="174"/>
      <c r="E275" s="174"/>
      <c r="F275" s="174"/>
      <c r="G275" s="174"/>
      <c r="H275" s="175"/>
      <c r="I275" s="174"/>
    </row>
    <row r="276" spans="1:9">
      <c r="A276" s="413"/>
      <c r="D276" s="174"/>
      <c r="E276" s="174"/>
      <c r="F276" s="174"/>
      <c r="G276" s="174"/>
      <c r="H276" s="175"/>
      <c r="I276" s="174"/>
    </row>
    <row r="277" spans="1:9">
      <c r="A277" s="413"/>
      <c r="D277" s="174"/>
      <c r="E277" s="174"/>
      <c r="F277" s="174"/>
      <c r="G277" s="174"/>
      <c r="H277" s="175"/>
      <c r="I277" s="174"/>
    </row>
    <row r="278" spans="1:9">
      <c r="A278" s="413"/>
      <c r="D278" s="174"/>
      <c r="E278" s="174"/>
      <c r="F278" s="174"/>
      <c r="G278" s="174"/>
      <c r="H278" s="175"/>
      <c r="I278" s="174"/>
    </row>
    <row r="279" spans="1:9">
      <c r="A279" s="413"/>
      <c r="D279" s="174"/>
      <c r="E279" s="174"/>
      <c r="F279" s="174"/>
      <c r="G279" s="174"/>
      <c r="H279" s="175"/>
      <c r="I279" s="174"/>
    </row>
    <row r="280" spans="1:9">
      <c r="A280" s="413"/>
      <c r="D280" s="174"/>
      <c r="E280" s="174"/>
      <c r="F280" s="174"/>
      <c r="G280" s="174"/>
      <c r="H280" s="175"/>
      <c r="I280" s="174"/>
    </row>
    <row r="281" spans="1:9">
      <c r="A281" s="413"/>
      <c r="D281" s="174"/>
      <c r="E281" s="174"/>
      <c r="F281" s="174"/>
      <c r="G281" s="174"/>
      <c r="H281" s="175"/>
      <c r="I281" s="174"/>
    </row>
    <row r="282" spans="1:9">
      <c r="A282" s="413"/>
      <c r="D282" s="174"/>
      <c r="E282" s="174"/>
      <c r="F282" s="174"/>
      <c r="G282" s="174"/>
      <c r="H282" s="175"/>
      <c r="I282" s="174"/>
    </row>
    <row r="283" spans="1:9">
      <c r="A283" s="413"/>
      <c r="D283" s="174"/>
      <c r="E283" s="174"/>
      <c r="F283" s="174"/>
      <c r="G283" s="174"/>
      <c r="H283" s="175"/>
      <c r="I283" s="174"/>
    </row>
    <row r="284" spans="1:9">
      <c r="A284" s="413"/>
      <c r="D284" s="174"/>
      <c r="E284" s="174"/>
      <c r="F284" s="174"/>
      <c r="G284" s="174"/>
      <c r="H284" s="175"/>
      <c r="I284" s="174"/>
    </row>
    <row r="285" spans="1:9">
      <c r="A285" s="413"/>
      <c r="D285" s="174"/>
      <c r="E285" s="174"/>
      <c r="F285" s="174"/>
      <c r="G285" s="174"/>
      <c r="H285" s="175"/>
      <c r="I285" s="174"/>
    </row>
    <row r="286" spans="1:9">
      <c r="A286" s="413"/>
      <c r="D286" s="174"/>
      <c r="E286" s="174"/>
      <c r="F286" s="174"/>
      <c r="G286" s="174"/>
      <c r="H286" s="175"/>
      <c r="I286" s="174"/>
    </row>
    <row r="287" spans="1:9">
      <c r="A287" s="413"/>
      <c r="D287" s="174"/>
      <c r="E287" s="174"/>
      <c r="F287" s="174"/>
      <c r="G287" s="174"/>
      <c r="H287" s="175"/>
      <c r="I287" s="174"/>
    </row>
    <row r="288" spans="1:9">
      <c r="A288" s="413"/>
      <c r="D288" s="174"/>
      <c r="E288" s="174"/>
      <c r="F288" s="174"/>
      <c r="G288" s="174"/>
      <c r="H288" s="175"/>
      <c r="I288" s="174"/>
    </row>
    <row r="289" spans="1:9">
      <c r="A289" s="413"/>
      <c r="D289" s="174"/>
      <c r="E289" s="174"/>
      <c r="F289" s="174"/>
      <c r="G289" s="174"/>
      <c r="H289" s="175"/>
      <c r="I289" s="174"/>
    </row>
    <row r="290" spans="1:9">
      <c r="A290" s="413"/>
      <c r="D290" s="174"/>
      <c r="E290" s="174"/>
      <c r="F290" s="174"/>
      <c r="G290" s="174"/>
      <c r="H290" s="175"/>
      <c r="I290" s="174"/>
    </row>
    <row r="291" spans="1:9">
      <c r="A291" s="413"/>
      <c r="D291" s="174"/>
      <c r="E291" s="174"/>
      <c r="F291" s="174"/>
      <c r="G291" s="174"/>
      <c r="H291" s="175"/>
      <c r="I291" s="174"/>
    </row>
    <row r="292" spans="1:9">
      <c r="A292" s="413"/>
      <c r="D292" s="174"/>
      <c r="E292" s="174"/>
      <c r="F292" s="174"/>
      <c r="G292" s="174"/>
      <c r="H292" s="175"/>
      <c r="I292" s="174"/>
    </row>
    <row r="293" spans="1:9">
      <c r="A293" s="413"/>
      <c r="D293" s="174"/>
      <c r="E293" s="174"/>
      <c r="F293" s="174"/>
      <c r="G293" s="174"/>
      <c r="H293" s="175"/>
      <c r="I293" s="174"/>
    </row>
    <row r="294" spans="1:9">
      <c r="A294" s="413"/>
      <c r="D294" s="174"/>
      <c r="E294" s="174"/>
      <c r="F294" s="174"/>
      <c r="G294" s="174"/>
      <c r="H294" s="175"/>
      <c r="I294" s="174"/>
    </row>
    <row r="295" spans="1:9">
      <c r="A295" s="413"/>
      <c r="D295" s="174"/>
      <c r="E295" s="174"/>
      <c r="F295" s="174"/>
      <c r="G295" s="174"/>
      <c r="H295" s="175"/>
      <c r="I295" s="174"/>
    </row>
    <row r="296" spans="1:9">
      <c r="A296" s="413"/>
      <c r="D296" s="174"/>
      <c r="E296" s="174"/>
      <c r="F296" s="174"/>
      <c r="G296" s="174"/>
      <c r="H296" s="175"/>
      <c r="I296" s="174"/>
    </row>
    <row r="297" spans="1:9">
      <c r="A297" s="413"/>
      <c r="D297" s="174"/>
      <c r="E297" s="174"/>
      <c r="F297" s="174"/>
      <c r="G297" s="174"/>
      <c r="H297" s="175"/>
      <c r="I297" s="174"/>
    </row>
    <row r="298" spans="1:9">
      <c r="A298" s="413"/>
      <c r="D298" s="174"/>
      <c r="E298" s="174"/>
      <c r="F298" s="174"/>
      <c r="G298" s="174"/>
      <c r="H298" s="175"/>
      <c r="I298" s="174"/>
    </row>
    <row r="299" spans="1:9">
      <c r="A299" s="413"/>
      <c r="D299" s="174"/>
      <c r="E299" s="174"/>
      <c r="F299" s="174"/>
      <c r="G299" s="174"/>
      <c r="H299" s="175"/>
      <c r="I299" s="174"/>
    </row>
    <row r="300" spans="1:9">
      <c r="A300" s="413"/>
      <c r="D300" s="174"/>
      <c r="E300" s="174"/>
      <c r="F300" s="174"/>
      <c r="G300" s="174"/>
      <c r="H300" s="175"/>
      <c r="I300" s="174"/>
    </row>
    <row r="301" spans="1:9">
      <c r="A301" s="413"/>
      <c r="D301" s="174"/>
      <c r="E301" s="174"/>
      <c r="F301" s="174"/>
      <c r="G301" s="174"/>
      <c r="H301" s="175"/>
      <c r="I301" s="174"/>
    </row>
    <row r="302" spans="1:9">
      <c r="A302" s="413"/>
      <c r="D302" s="174"/>
      <c r="E302" s="174"/>
      <c r="F302" s="174"/>
      <c r="G302" s="174"/>
      <c r="H302" s="175"/>
      <c r="I302" s="174"/>
    </row>
    <row r="303" spans="1:9">
      <c r="A303" s="413"/>
      <c r="D303" s="174"/>
      <c r="E303" s="174"/>
      <c r="F303" s="174"/>
      <c r="G303" s="174"/>
      <c r="H303" s="175"/>
      <c r="I303" s="174"/>
    </row>
    <row r="304" spans="1:9">
      <c r="A304" s="413"/>
      <c r="D304" s="174"/>
      <c r="E304" s="174"/>
      <c r="F304" s="174"/>
      <c r="G304" s="174"/>
      <c r="H304" s="175"/>
      <c r="I304" s="174"/>
    </row>
    <row r="305" spans="1:9">
      <c r="A305" s="413"/>
      <c r="D305" s="174"/>
      <c r="E305" s="174"/>
      <c r="F305" s="174"/>
      <c r="G305" s="174"/>
      <c r="H305" s="175"/>
      <c r="I305" s="174"/>
    </row>
    <row r="306" spans="1:9">
      <c r="A306" s="413"/>
      <c r="D306" s="174"/>
      <c r="E306" s="174"/>
      <c r="F306" s="174"/>
      <c r="G306" s="174"/>
      <c r="H306" s="175"/>
      <c r="I306" s="174"/>
    </row>
    <row r="307" spans="1:9">
      <c r="A307" s="413"/>
      <c r="D307" s="174"/>
      <c r="E307" s="174"/>
      <c r="F307" s="174"/>
      <c r="G307" s="174"/>
      <c r="H307" s="175"/>
      <c r="I307" s="174"/>
    </row>
    <row r="308" spans="1:9">
      <c r="A308" s="413"/>
      <c r="D308" s="174"/>
      <c r="E308" s="174"/>
      <c r="F308" s="174"/>
      <c r="G308" s="174"/>
      <c r="H308" s="175"/>
      <c r="I308" s="174"/>
    </row>
    <row r="309" spans="1:9">
      <c r="A309" s="413"/>
      <c r="D309" s="174"/>
      <c r="E309" s="174"/>
      <c r="F309" s="174"/>
      <c r="G309" s="174"/>
      <c r="H309" s="175"/>
      <c r="I309" s="174"/>
    </row>
    <row r="310" spans="1:9">
      <c r="A310" s="413"/>
      <c r="D310" s="174"/>
      <c r="E310" s="174"/>
      <c r="F310" s="174"/>
      <c r="G310" s="174"/>
      <c r="H310" s="175"/>
      <c r="I310" s="174"/>
    </row>
    <row r="311" spans="1:9">
      <c r="A311" s="413"/>
      <c r="D311" s="174"/>
      <c r="E311" s="174"/>
      <c r="F311" s="174"/>
      <c r="G311" s="174"/>
      <c r="H311" s="175"/>
      <c r="I311" s="174"/>
    </row>
    <row r="312" spans="1:9">
      <c r="A312" s="413"/>
      <c r="D312" s="174"/>
      <c r="E312" s="174"/>
      <c r="F312" s="174"/>
      <c r="G312" s="174"/>
      <c r="H312" s="175"/>
      <c r="I312" s="174"/>
    </row>
    <row r="313" spans="1:9">
      <c r="A313" s="413"/>
      <c r="D313" s="174"/>
      <c r="E313" s="174"/>
      <c r="F313" s="174"/>
      <c r="G313" s="174"/>
      <c r="H313" s="175"/>
      <c r="I313" s="174"/>
    </row>
    <row r="314" spans="1:9">
      <c r="A314" s="413"/>
      <c r="D314" s="174"/>
      <c r="E314" s="174"/>
      <c r="F314" s="174"/>
      <c r="G314" s="174"/>
      <c r="H314" s="175"/>
      <c r="I314" s="174"/>
    </row>
    <row r="315" spans="1:9">
      <c r="A315" s="413"/>
      <c r="D315" s="174"/>
      <c r="E315" s="174"/>
      <c r="F315" s="174"/>
      <c r="G315" s="174"/>
      <c r="H315" s="175"/>
      <c r="I315" s="174"/>
    </row>
    <row r="316" spans="1:9">
      <c r="A316" s="413"/>
      <c r="D316" s="174"/>
      <c r="E316" s="174"/>
      <c r="F316" s="174"/>
      <c r="G316" s="174"/>
      <c r="H316" s="175"/>
      <c r="I316" s="174"/>
    </row>
    <row r="317" spans="1:9">
      <c r="A317" s="413"/>
      <c r="D317" s="174"/>
      <c r="E317" s="174"/>
      <c r="F317" s="174"/>
      <c r="G317" s="174"/>
      <c r="H317" s="175"/>
      <c r="I317" s="174"/>
    </row>
    <row r="318" spans="1:9">
      <c r="A318" s="413"/>
      <c r="D318" s="174"/>
      <c r="E318" s="174"/>
      <c r="F318" s="174"/>
      <c r="G318" s="174"/>
      <c r="H318" s="175"/>
      <c r="I318" s="174"/>
    </row>
    <row r="319" spans="1:9">
      <c r="A319" s="413"/>
      <c r="D319" s="174"/>
      <c r="E319" s="174"/>
      <c r="F319" s="174"/>
      <c r="G319" s="174"/>
      <c r="H319" s="175"/>
      <c r="I319" s="174"/>
    </row>
    <row r="320" spans="1:9">
      <c r="A320" s="413"/>
      <c r="D320" s="174"/>
      <c r="E320" s="174"/>
      <c r="F320" s="174"/>
      <c r="G320" s="174"/>
      <c r="H320" s="175"/>
      <c r="I320" s="174"/>
    </row>
    <row r="321" spans="1:9">
      <c r="A321" s="413"/>
      <c r="D321" s="174"/>
      <c r="E321" s="174"/>
      <c r="F321" s="174"/>
      <c r="G321" s="174"/>
      <c r="H321" s="175"/>
      <c r="I321" s="174"/>
    </row>
    <row r="322" spans="1:9">
      <c r="A322" s="413"/>
      <c r="D322" s="174"/>
      <c r="E322" s="174"/>
      <c r="F322" s="174"/>
      <c r="G322" s="174"/>
      <c r="H322" s="175"/>
      <c r="I322" s="174"/>
    </row>
    <row r="323" spans="1:9">
      <c r="A323" s="413"/>
      <c r="D323" s="174"/>
      <c r="E323" s="174"/>
      <c r="F323" s="174"/>
      <c r="G323" s="174"/>
      <c r="H323" s="175"/>
      <c r="I323" s="174"/>
    </row>
    <row r="324" spans="1:9">
      <c r="A324" s="413"/>
      <c r="D324" s="174"/>
      <c r="E324" s="174"/>
      <c r="F324" s="174"/>
      <c r="G324" s="174"/>
      <c r="H324" s="175"/>
      <c r="I324" s="174"/>
    </row>
    <row r="325" spans="1:9">
      <c r="A325" s="413"/>
      <c r="D325" s="174"/>
      <c r="E325" s="174"/>
      <c r="F325" s="174"/>
      <c r="G325" s="174"/>
      <c r="H325" s="175"/>
      <c r="I325" s="174"/>
    </row>
    <row r="326" spans="1:9">
      <c r="A326" s="413"/>
      <c r="D326" s="174"/>
      <c r="E326" s="174"/>
      <c r="F326" s="174"/>
      <c r="G326" s="174"/>
      <c r="H326" s="175"/>
      <c r="I326" s="174"/>
    </row>
    <row r="327" spans="1:9">
      <c r="A327" s="413"/>
      <c r="D327" s="174"/>
      <c r="E327" s="174"/>
      <c r="F327" s="174"/>
      <c r="G327" s="174"/>
      <c r="H327" s="175"/>
      <c r="I327" s="174"/>
    </row>
    <row r="328" spans="1:9">
      <c r="A328" s="413"/>
      <c r="D328" s="174"/>
      <c r="E328" s="174"/>
      <c r="F328" s="174"/>
      <c r="G328" s="174"/>
      <c r="H328" s="175"/>
      <c r="I328" s="174"/>
    </row>
    <row r="329" spans="1:9">
      <c r="A329" s="413"/>
      <c r="D329" s="174"/>
      <c r="E329" s="174"/>
      <c r="F329" s="174"/>
      <c r="G329" s="174"/>
      <c r="H329" s="175"/>
      <c r="I329" s="174"/>
    </row>
    <row r="330" spans="1:9">
      <c r="A330" s="413"/>
      <c r="D330" s="174"/>
      <c r="E330" s="174"/>
      <c r="F330" s="174"/>
      <c r="G330" s="174"/>
      <c r="H330" s="175"/>
      <c r="I330" s="174"/>
    </row>
    <row r="331" spans="1:9">
      <c r="A331" s="413"/>
      <c r="D331" s="174"/>
      <c r="E331" s="174"/>
      <c r="F331" s="174"/>
      <c r="G331" s="174"/>
      <c r="H331" s="175"/>
      <c r="I331" s="174"/>
    </row>
    <row r="332" spans="1:9">
      <c r="A332" s="413"/>
      <c r="D332" s="174"/>
      <c r="E332" s="174"/>
      <c r="F332" s="174"/>
      <c r="G332" s="174"/>
      <c r="H332" s="175"/>
      <c r="I332" s="174"/>
    </row>
    <row r="333" spans="1:9">
      <c r="A333" s="413"/>
      <c r="D333" s="174"/>
      <c r="E333" s="174"/>
      <c r="F333" s="174"/>
      <c r="G333" s="174"/>
      <c r="H333" s="175"/>
      <c r="I333" s="174"/>
    </row>
    <row r="334" spans="1:9">
      <c r="A334" s="413"/>
      <c r="D334" s="174"/>
      <c r="E334" s="174"/>
      <c r="F334" s="174"/>
      <c r="G334" s="174"/>
      <c r="H334" s="175"/>
      <c r="I334" s="174"/>
    </row>
    <row r="335" spans="1:9">
      <c r="A335" s="413"/>
      <c r="D335" s="174"/>
      <c r="E335" s="174"/>
      <c r="F335" s="174"/>
      <c r="G335" s="174"/>
      <c r="H335" s="175"/>
      <c r="I335" s="174"/>
    </row>
    <row r="336" spans="1:9">
      <c r="A336" s="413"/>
      <c r="D336" s="174"/>
      <c r="E336" s="174"/>
      <c r="F336" s="174"/>
      <c r="G336" s="174"/>
      <c r="H336" s="175"/>
      <c r="I336" s="174"/>
    </row>
    <row r="337" spans="1:9">
      <c r="A337" s="413"/>
      <c r="D337" s="174"/>
      <c r="E337" s="174"/>
      <c r="F337" s="174"/>
      <c r="G337" s="174"/>
      <c r="H337" s="175"/>
      <c r="I337" s="174"/>
    </row>
    <row r="338" spans="1:9">
      <c r="A338" s="413"/>
      <c r="D338" s="174"/>
      <c r="E338" s="174"/>
      <c r="F338" s="174"/>
      <c r="G338" s="174"/>
      <c r="H338" s="175"/>
      <c r="I338" s="174"/>
    </row>
    <row r="339" spans="1:9">
      <c r="A339" s="413"/>
      <c r="D339" s="174"/>
      <c r="E339" s="174"/>
      <c r="F339" s="174"/>
      <c r="G339" s="174"/>
      <c r="H339" s="175"/>
      <c r="I339" s="174"/>
    </row>
    <row r="340" spans="1:9">
      <c r="A340" s="413"/>
      <c r="D340" s="174"/>
      <c r="E340" s="174"/>
      <c r="F340" s="174"/>
      <c r="G340" s="174"/>
      <c r="H340" s="175"/>
      <c r="I340" s="174"/>
    </row>
    <row r="341" spans="1:9">
      <c r="A341" s="413"/>
      <c r="D341" s="174"/>
      <c r="E341" s="174"/>
      <c r="F341" s="174"/>
      <c r="G341" s="174"/>
      <c r="H341" s="175"/>
      <c r="I341" s="174"/>
    </row>
    <row r="342" spans="1:9">
      <c r="A342" s="413"/>
      <c r="D342" s="174"/>
      <c r="E342" s="174"/>
      <c r="F342" s="174"/>
      <c r="G342" s="174"/>
      <c r="H342" s="175"/>
      <c r="I342" s="174"/>
    </row>
    <row r="343" spans="1:9">
      <c r="A343" s="413"/>
      <c r="D343" s="174"/>
      <c r="E343" s="174"/>
      <c r="F343" s="174"/>
      <c r="G343" s="174"/>
      <c r="H343" s="175"/>
      <c r="I343" s="174"/>
    </row>
    <row r="344" spans="1:9">
      <c r="A344" s="413"/>
      <c r="D344" s="174"/>
      <c r="E344" s="174"/>
      <c r="F344" s="174"/>
      <c r="G344" s="174"/>
      <c r="H344" s="175"/>
      <c r="I344" s="174"/>
    </row>
    <row r="345" spans="1:9">
      <c r="A345" s="413"/>
      <c r="D345" s="174"/>
      <c r="E345" s="174"/>
      <c r="F345" s="174"/>
      <c r="G345" s="174"/>
      <c r="H345" s="175"/>
      <c r="I345" s="174"/>
    </row>
    <row r="346" spans="1:9">
      <c r="A346" s="413"/>
      <c r="D346" s="174"/>
      <c r="E346" s="174"/>
      <c r="F346" s="174"/>
      <c r="G346" s="174"/>
      <c r="H346" s="175"/>
      <c r="I346" s="174"/>
    </row>
    <row r="347" spans="1:9">
      <c r="A347" s="413"/>
      <c r="D347" s="174"/>
      <c r="E347" s="174"/>
      <c r="F347" s="174"/>
      <c r="G347" s="174"/>
      <c r="H347" s="175"/>
      <c r="I347" s="174"/>
    </row>
    <row r="348" spans="1:9">
      <c r="A348" s="413"/>
      <c r="D348" s="174"/>
      <c r="E348" s="174"/>
      <c r="F348" s="174"/>
      <c r="G348" s="174"/>
      <c r="H348" s="175"/>
      <c r="I348" s="174"/>
    </row>
    <row r="349" spans="1:9">
      <c r="A349" s="413"/>
      <c r="D349" s="174"/>
      <c r="E349" s="174"/>
      <c r="F349" s="174"/>
      <c r="G349" s="174"/>
      <c r="H349" s="175"/>
      <c r="I349" s="174"/>
    </row>
    <row r="350" spans="1:9">
      <c r="A350" s="413"/>
      <c r="D350" s="174"/>
      <c r="E350" s="174"/>
      <c r="F350" s="174"/>
      <c r="G350" s="174"/>
      <c r="H350" s="175"/>
      <c r="I350" s="174"/>
    </row>
    <row r="351" spans="1:9">
      <c r="A351" s="413"/>
      <c r="D351" s="174"/>
      <c r="E351" s="174"/>
      <c r="F351" s="174"/>
      <c r="G351" s="174"/>
      <c r="H351" s="175"/>
      <c r="I351" s="174"/>
    </row>
    <row r="352" spans="1:9">
      <c r="A352" s="413"/>
      <c r="D352" s="174"/>
      <c r="E352" s="174"/>
      <c r="F352" s="174"/>
      <c r="G352" s="174"/>
      <c r="H352" s="175"/>
      <c r="I352" s="174"/>
    </row>
    <row r="353" spans="1:9">
      <c r="A353" s="413"/>
      <c r="D353" s="174"/>
      <c r="E353" s="174"/>
      <c r="F353" s="174"/>
      <c r="G353" s="174"/>
      <c r="H353" s="175"/>
      <c r="I353" s="174"/>
    </row>
    <row r="354" spans="1:9">
      <c r="A354" s="413"/>
      <c r="D354" s="174"/>
      <c r="E354" s="174"/>
      <c r="F354" s="174"/>
      <c r="G354" s="174"/>
      <c r="H354" s="175"/>
      <c r="I354" s="174"/>
    </row>
    <row r="355" spans="1:9">
      <c r="A355" s="413"/>
      <c r="D355" s="174"/>
      <c r="E355" s="174"/>
      <c r="F355" s="174"/>
      <c r="G355" s="174"/>
      <c r="H355" s="175"/>
      <c r="I355" s="174"/>
    </row>
    <row r="356" spans="1:9">
      <c r="A356" s="413"/>
      <c r="D356" s="174"/>
      <c r="E356" s="174"/>
      <c r="F356" s="174"/>
      <c r="G356" s="174"/>
      <c r="H356" s="175"/>
      <c r="I356" s="174"/>
    </row>
    <row r="357" spans="1:9">
      <c r="A357" s="413"/>
      <c r="D357" s="174"/>
      <c r="E357" s="174"/>
      <c r="F357" s="174"/>
      <c r="G357" s="174"/>
      <c r="H357" s="175"/>
      <c r="I357" s="174"/>
    </row>
    <row r="358" spans="1:9">
      <c r="A358" s="413"/>
      <c r="D358" s="174"/>
      <c r="E358" s="174"/>
      <c r="F358" s="174"/>
      <c r="G358" s="174"/>
      <c r="H358" s="175"/>
      <c r="I358" s="174"/>
    </row>
    <row r="359" spans="1:9">
      <c r="A359" s="413"/>
      <c r="D359" s="174"/>
      <c r="E359" s="174"/>
      <c r="F359" s="174"/>
      <c r="G359" s="174"/>
      <c r="H359" s="175"/>
      <c r="I359" s="174"/>
    </row>
    <row r="360" spans="1:9">
      <c r="A360" s="413"/>
      <c r="D360" s="174"/>
      <c r="E360" s="174"/>
      <c r="F360" s="174"/>
      <c r="G360" s="174"/>
      <c r="H360" s="175"/>
      <c r="I360" s="174"/>
    </row>
    <row r="361" spans="1:9">
      <c r="A361" s="413"/>
      <c r="D361" s="174"/>
      <c r="E361" s="174"/>
      <c r="F361" s="174"/>
      <c r="G361" s="174"/>
      <c r="H361" s="175"/>
      <c r="I361" s="174"/>
    </row>
    <row r="362" spans="1:9">
      <c r="A362" s="413"/>
      <c r="D362" s="174"/>
      <c r="E362" s="174"/>
      <c r="F362" s="174"/>
      <c r="G362" s="174"/>
      <c r="H362" s="175"/>
      <c r="I362" s="174"/>
    </row>
    <row r="363" spans="1:9">
      <c r="A363" s="413"/>
      <c r="D363" s="174"/>
      <c r="E363" s="174"/>
      <c r="F363" s="174"/>
      <c r="G363" s="174"/>
      <c r="H363" s="175"/>
      <c r="I363" s="174"/>
    </row>
    <row r="364" spans="1:9">
      <c r="A364" s="413"/>
      <c r="D364" s="174"/>
      <c r="E364" s="174"/>
      <c r="F364" s="174"/>
      <c r="G364" s="174"/>
      <c r="H364" s="175"/>
      <c r="I364" s="174"/>
    </row>
    <row r="365" spans="1:9">
      <c r="A365" s="413"/>
      <c r="D365" s="174"/>
      <c r="E365" s="174"/>
      <c r="F365" s="174"/>
      <c r="G365" s="174"/>
      <c r="H365" s="175"/>
      <c r="I365" s="174"/>
    </row>
    <row r="366" spans="1:9">
      <c r="A366" s="413"/>
      <c r="D366" s="174"/>
      <c r="E366" s="174"/>
      <c r="F366" s="174"/>
      <c r="G366" s="174"/>
      <c r="H366" s="175"/>
      <c r="I366" s="174"/>
    </row>
    <row r="367" spans="1:9">
      <c r="A367" s="413"/>
      <c r="D367" s="174"/>
      <c r="E367" s="174"/>
      <c r="F367" s="174"/>
      <c r="G367" s="174"/>
      <c r="H367" s="175"/>
      <c r="I367" s="174"/>
    </row>
    <row r="368" spans="1:9">
      <c r="A368" s="413"/>
      <c r="D368" s="174"/>
      <c r="E368" s="174"/>
      <c r="F368" s="174"/>
      <c r="G368" s="174"/>
      <c r="H368" s="175"/>
      <c r="I368" s="174"/>
    </row>
    <row r="369" spans="1:9">
      <c r="A369" s="413"/>
      <c r="D369" s="174"/>
      <c r="E369" s="174"/>
      <c r="F369" s="174"/>
      <c r="G369" s="174"/>
      <c r="H369" s="175"/>
      <c r="I369" s="174"/>
    </row>
    <row r="370" spans="1:9">
      <c r="A370" s="413"/>
      <c r="D370" s="174"/>
      <c r="E370" s="174"/>
      <c r="F370" s="174"/>
      <c r="G370" s="174"/>
      <c r="H370" s="175"/>
      <c r="I370" s="174"/>
    </row>
    <row r="371" spans="1:9">
      <c r="A371" s="413"/>
      <c r="D371" s="174"/>
      <c r="E371" s="174"/>
      <c r="F371" s="174"/>
      <c r="G371" s="174"/>
      <c r="H371" s="175"/>
      <c r="I371" s="174"/>
    </row>
    <row r="372" spans="1:9">
      <c r="A372" s="413"/>
      <c r="D372" s="174"/>
      <c r="E372" s="174"/>
      <c r="F372" s="174"/>
      <c r="G372" s="174"/>
      <c r="H372" s="175"/>
      <c r="I372" s="174"/>
    </row>
    <row r="373" spans="1:9">
      <c r="A373" s="413"/>
      <c r="D373" s="174"/>
      <c r="E373" s="174"/>
      <c r="F373" s="174"/>
      <c r="G373" s="174"/>
      <c r="H373" s="175"/>
      <c r="I373" s="174"/>
    </row>
    <row r="374" spans="1:9">
      <c r="A374" s="413"/>
      <c r="D374" s="174"/>
      <c r="E374" s="174"/>
      <c r="F374" s="174"/>
      <c r="G374" s="174"/>
      <c r="H374" s="175"/>
      <c r="I374" s="174"/>
    </row>
    <row r="375" spans="1:9">
      <c r="A375" s="413"/>
      <c r="D375" s="174"/>
      <c r="E375" s="174"/>
      <c r="F375" s="174"/>
      <c r="G375" s="174"/>
      <c r="H375" s="175"/>
      <c r="I375" s="174"/>
    </row>
    <row r="376" spans="1:9">
      <c r="A376" s="413"/>
      <c r="D376" s="174"/>
      <c r="E376" s="174"/>
      <c r="F376" s="174"/>
      <c r="G376" s="174"/>
      <c r="H376" s="175"/>
      <c r="I376" s="174"/>
    </row>
    <row r="377" spans="1:9">
      <c r="A377" s="413"/>
      <c r="D377" s="174"/>
      <c r="E377" s="174"/>
      <c r="F377" s="174"/>
      <c r="G377" s="174"/>
      <c r="H377" s="175"/>
      <c r="I377" s="174"/>
    </row>
    <row r="378" spans="1:9">
      <c r="A378" s="413"/>
      <c r="D378" s="174"/>
      <c r="E378" s="174"/>
      <c r="F378" s="174"/>
      <c r="G378" s="174"/>
      <c r="H378" s="175"/>
      <c r="I378" s="174"/>
    </row>
    <row r="379" spans="1:9">
      <c r="A379" s="413"/>
      <c r="D379" s="174"/>
      <c r="E379" s="174"/>
      <c r="F379" s="174"/>
      <c r="G379" s="174"/>
      <c r="H379" s="175"/>
      <c r="I379" s="174"/>
    </row>
    <row r="380" spans="1:9">
      <c r="A380" s="413"/>
      <c r="D380" s="174"/>
      <c r="E380" s="174"/>
      <c r="F380" s="174"/>
      <c r="G380" s="174"/>
      <c r="H380" s="175"/>
      <c r="I380" s="174"/>
    </row>
    <row r="381" spans="1:9">
      <c r="A381" s="413"/>
      <c r="D381" s="174"/>
      <c r="E381" s="174"/>
      <c r="F381" s="174"/>
      <c r="G381" s="174"/>
      <c r="H381" s="175"/>
      <c r="I381" s="174"/>
    </row>
    <row r="382" spans="1:9">
      <c r="A382" s="413"/>
      <c r="D382" s="174"/>
      <c r="E382" s="174"/>
      <c r="F382" s="174"/>
      <c r="G382" s="174"/>
      <c r="H382" s="175"/>
      <c r="I382" s="174"/>
    </row>
    <row r="383" spans="1:9">
      <c r="A383" s="413"/>
      <c r="D383" s="174"/>
      <c r="E383" s="174"/>
      <c r="F383" s="174"/>
      <c r="G383" s="174"/>
      <c r="H383" s="175"/>
      <c r="I383" s="174"/>
    </row>
    <row r="384" spans="1:9">
      <c r="A384" s="413"/>
      <c r="D384" s="174"/>
      <c r="E384" s="174"/>
      <c r="F384" s="174"/>
      <c r="G384" s="174"/>
      <c r="H384" s="175"/>
      <c r="I384" s="174"/>
    </row>
    <row r="385" spans="1:9">
      <c r="A385" s="413"/>
      <c r="D385" s="174"/>
      <c r="E385" s="174"/>
      <c r="F385" s="174"/>
      <c r="G385" s="174"/>
      <c r="H385" s="175"/>
      <c r="I385" s="174"/>
    </row>
    <row r="386" spans="1:9">
      <c r="A386" s="413"/>
      <c r="D386" s="174"/>
      <c r="E386" s="174"/>
      <c r="F386" s="174"/>
      <c r="G386" s="174"/>
      <c r="H386" s="175"/>
      <c r="I386" s="174"/>
    </row>
    <row r="387" spans="1:9">
      <c r="A387" s="413"/>
      <c r="D387" s="174"/>
      <c r="E387" s="174"/>
      <c r="F387" s="174"/>
      <c r="G387" s="174"/>
      <c r="H387" s="175"/>
      <c r="I387" s="174"/>
    </row>
    <row r="388" spans="1:9">
      <c r="A388" s="413"/>
      <c r="D388" s="174"/>
      <c r="E388" s="174"/>
      <c r="F388" s="174"/>
      <c r="G388" s="174"/>
      <c r="H388" s="175"/>
      <c r="I388" s="174"/>
    </row>
    <row r="389" spans="1:9">
      <c r="A389" s="413"/>
      <c r="D389" s="174"/>
      <c r="E389" s="174"/>
      <c r="F389" s="174"/>
      <c r="G389" s="174"/>
      <c r="H389" s="175"/>
      <c r="I389" s="174"/>
    </row>
    <row r="390" spans="1:9">
      <c r="A390" s="413"/>
      <c r="D390" s="174"/>
      <c r="E390" s="174"/>
      <c r="F390" s="174"/>
      <c r="G390" s="174"/>
      <c r="H390" s="175"/>
      <c r="I390" s="174"/>
    </row>
    <row r="391" spans="1:9">
      <c r="A391" s="413"/>
      <c r="D391" s="174"/>
      <c r="E391" s="174"/>
      <c r="F391" s="174"/>
      <c r="G391" s="174"/>
      <c r="H391" s="175"/>
      <c r="I391" s="174"/>
    </row>
    <row r="392" spans="1:9">
      <c r="A392" s="413"/>
      <c r="D392" s="174"/>
      <c r="E392" s="174"/>
      <c r="F392" s="174"/>
      <c r="G392" s="174"/>
      <c r="H392" s="175"/>
      <c r="I392" s="174"/>
    </row>
    <row r="393" spans="1:9">
      <c r="A393" s="413"/>
      <c r="D393" s="174"/>
      <c r="E393" s="174"/>
      <c r="F393" s="174"/>
      <c r="G393" s="174"/>
      <c r="H393" s="175"/>
      <c r="I393" s="174"/>
    </row>
    <row r="394" spans="1:9">
      <c r="A394" s="413"/>
      <c r="D394" s="174"/>
      <c r="E394" s="174"/>
      <c r="F394" s="174"/>
      <c r="G394" s="174"/>
      <c r="H394" s="175"/>
      <c r="I394" s="174"/>
    </row>
    <row r="395" spans="1:9">
      <c r="A395" s="413"/>
      <c r="D395" s="174"/>
      <c r="E395" s="174"/>
      <c r="F395" s="174"/>
      <c r="G395" s="174"/>
      <c r="H395" s="175"/>
      <c r="I395" s="174"/>
    </row>
    <row r="396" spans="1:9">
      <c r="A396" s="413"/>
      <c r="D396" s="174"/>
      <c r="E396" s="174"/>
      <c r="F396" s="174"/>
      <c r="G396" s="174"/>
      <c r="H396" s="175"/>
      <c r="I396" s="174"/>
    </row>
    <row r="397" spans="1:9">
      <c r="A397" s="413"/>
      <c r="D397" s="174"/>
      <c r="E397" s="174"/>
      <c r="F397" s="174"/>
      <c r="G397" s="174"/>
      <c r="H397" s="175"/>
      <c r="I397" s="174"/>
    </row>
    <row r="398" spans="1:9">
      <c r="A398" s="413"/>
      <c r="D398" s="174"/>
      <c r="E398" s="174"/>
      <c r="F398" s="174"/>
      <c r="G398" s="174"/>
      <c r="H398" s="175"/>
      <c r="I398" s="174"/>
    </row>
    <row r="399" spans="1:9">
      <c r="A399" s="413"/>
      <c r="D399" s="174"/>
      <c r="E399" s="174"/>
      <c r="F399" s="174"/>
      <c r="G399" s="174"/>
      <c r="H399" s="175"/>
      <c r="I399" s="174"/>
    </row>
    <row r="400" spans="1:9">
      <c r="A400" s="413"/>
      <c r="D400" s="174"/>
      <c r="E400" s="174"/>
      <c r="F400" s="174"/>
      <c r="G400" s="174"/>
      <c r="H400" s="175"/>
      <c r="I400" s="174"/>
    </row>
    <row r="401" spans="1:9">
      <c r="A401" s="413"/>
      <c r="D401" s="174"/>
      <c r="E401" s="174"/>
      <c r="F401" s="174"/>
      <c r="G401" s="174"/>
      <c r="H401" s="175"/>
      <c r="I401" s="174"/>
    </row>
    <row r="402" spans="1:9">
      <c r="A402" s="413"/>
      <c r="D402" s="174"/>
      <c r="E402" s="174"/>
      <c r="F402" s="174"/>
      <c r="G402" s="174"/>
      <c r="H402" s="175"/>
      <c r="I402" s="174"/>
    </row>
    <row r="403" spans="1:9">
      <c r="A403" s="413"/>
      <c r="D403" s="174"/>
      <c r="E403" s="174"/>
      <c r="F403" s="174"/>
      <c r="G403" s="174"/>
      <c r="H403" s="175"/>
      <c r="I403" s="174"/>
    </row>
    <row r="404" spans="1:9">
      <c r="A404" s="413"/>
      <c r="D404" s="174"/>
      <c r="E404" s="174"/>
      <c r="F404" s="174"/>
      <c r="G404" s="174"/>
      <c r="H404" s="175"/>
      <c r="I404" s="174"/>
    </row>
    <row r="405" spans="1:9">
      <c r="A405" s="413"/>
      <c r="D405" s="174"/>
      <c r="E405" s="174"/>
      <c r="F405" s="174"/>
      <c r="G405" s="174"/>
      <c r="H405" s="175"/>
      <c r="I405" s="174"/>
    </row>
    <row r="406" spans="1:9">
      <c r="A406" s="413"/>
      <c r="D406" s="174"/>
      <c r="E406" s="174"/>
      <c r="F406" s="174"/>
      <c r="G406" s="174"/>
      <c r="H406" s="175"/>
      <c r="I406" s="174"/>
    </row>
    <row r="407" spans="1:9">
      <c r="A407" s="413"/>
      <c r="D407" s="174"/>
      <c r="E407" s="174"/>
      <c r="F407" s="174"/>
      <c r="G407" s="174"/>
      <c r="H407" s="175"/>
      <c r="I407" s="174"/>
    </row>
    <row r="408" spans="1:9">
      <c r="A408" s="413"/>
      <c r="D408" s="174"/>
      <c r="E408" s="174"/>
      <c r="F408" s="174"/>
      <c r="G408" s="174"/>
      <c r="H408" s="175"/>
      <c r="I408" s="174"/>
    </row>
    <row r="409" spans="1:9">
      <c r="A409" s="413"/>
      <c r="D409" s="174"/>
      <c r="E409" s="174"/>
      <c r="F409" s="174"/>
      <c r="G409" s="174"/>
      <c r="H409" s="175"/>
      <c r="I409" s="174"/>
    </row>
    <row r="410" spans="1:9">
      <c r="A410" s="413"/>
      <c r="D410" s="174"/>
      <c r="E410" s="174"/>
      <c r="F410" s="174"/>
      <c r="G410" s="174"/>
      <c r="H410" s="175"/>
      <c r="I410" s="174"/>
    </row>
    <row r="411" spans="1:9">
      <c r="A411" s="413"/>
      <c r="D411" s="174"/>
      <c r="E411" s="174"/>
      <c r="F411" s="174"/>
      <c r="G411" s="174"/>
      <c r="H411" s="175"/>
      <c r="I411" s="174"/>
    </row>
    <row r="412" spans="1:9">
      <c r="A412" s="413"/>
      <c r="D412" s="174"/>
      <c r="E412" s="174"/>
      <c r="F412" s="174"/>
      <c r="G412" s="174"/>
      <c r="H412" s="175"/>
      <c r="I412" s="174"/>
    </row>
    <row r="413" spans="1:9">
      <c r="A413" s="413"/>
      <c r="D413" s="174"/>
      <c r="E413" s="174"/>
      <c r="F413" s="174"/>
      <c r="G413" s="174"/>
      <c r="H413" s="175"/>
      <c r="I413" s="174"/>
    </row>
    <row r="414" spans="1:9">
      <c r="A414" s="413"/>
      <c r="D414" s="174"/>
      <c r="E414" s="174"/>
      <c r="F414" s="174"/>
      <c r="G414" s="174"/>
      <c r="H414" s="175"/>
      <c r="I414" s="174"/>
    </row>
    <row r="415" spans="1:9">
      <c r="A415" s="413"/>
      <c r="D415" s="174"/>
      <c r="E415" s="174"/>
      <c r="F415" s="174"/>
      <c r="G415" s="174"/>
      <c r="H415" s="175"/>
      <c r="I415" s="174"/>
    </row>
    <row r="416" spans="1:9">
      <c r="A416" s="413"/>
      <c r="D416" s="174"/>
      <c r="E416" s="174"/>
      <c r="F416" s="174"/>
      <c r="G416" s="174"/>
      <c r="H416" s="175"/>
      <c r="I416" s="174"/>
    </row>
    <row r="417" spans="1:9">
      <c r="A417" s="413"/>
      <c r="D417" s="174"/>
      <c r="E417" s="174"/>
      <c r="F417" s="174"/>
      <c r="G417" s="174"/>
      <c r="H417" s="175"/>
      <c r="I417" s="174"/>
    </row>
    <row r="418" spans="1:9">
      <c r="A418" s="413"/>
      <c r="D418" s="174"/>
      <c r="E418" s="174"/>
      <c r="F418" s="174"/>
      <c r="G418" s="174"/>
      <c r="H418" s="175"/>
      <c r="I418" s="174"/>
    </row>
    <row r="419" spans="1:9">
      <c r="A419" s="413"/>
      <c r="D419" s="174"/>
      <c r="E419" s="174"/>
      <c r="F419" s="174"/>
      <c r="G419" s="174"/>
      <c r="H419" s="175"/>
      <c r="I419" s="174"/>
    </row>
    <row r="420" spans="1:9">
      <c r="A420" s="413"/>
      <c r="D420" s="174"/>
      <c r="E420" s="174"/>
      <c r="F420" s="174"/>
      <c r="G420" s="174"/>
      <c r="H420" s="175"/>
      <c r="I420" s="174"/>
    </row>
    <row r="421" spans="1:9">
      <c r="A421" s="413"/>
      <c r="D421" s="174"/>
      <c r="E421" s="174"/>
      <c r="F421" s="174"/>
      <c r="G421" s="174"/>
      <c r="H421" s="175"/>
      <c r="I421" s="174"/>
    </row>
    <row r="422" spans="1:9">
      <c r="A422" s="413"/>
      <c r="D422" s="174"/>
      <c r="E422" s="174"/>
      <c r="F422" s="174"/>
      <c r="G422" s="174"/>
      <c r="H422" s="175"/>
      <c r="I422" s="174"/>
    </row>
    <row r="423" spans="1:9">
      <c r="A423" s="413"/>
      <c r="D423" s="174"/>
      <c r="E423" s="174"/>
      <c r="F423" s="174"/>
      <c r="G423" s="174"/>
      <c r="H423" s="175"/>
      <c r="I423" s="174"/>
    </row>
    <row r="424" spans="1:9">
      <c r="A424" s="413"/>
      <c r="D424" s="174"/>
      <c r="E424" s="174"/>
      <c r="F424" s="174"/>
      <c r="G424" s="174"/>
      <c r="H424" s="175"/>
      <c r="I424" s="174"/>
    </row>
    <row r="425" spans="1:9">
      <c r="A425" s="413"/>
      <c r="D425" s="174"/>
      <c r="E425" s="174"/>
      <c r="F425" s="174"/>
      <c r="G425" s="174"/>
      <c r="H425" s="175"/>
      <c r="I425" s="174"/>
    </row>
    <row r="426" spans="1:9">
      <c r="A426" s="413"/>
      <c r="D426" s="174"/>
      <c r="E426" s="174"/>
      <c r="F426" s="174"/>
      <c r="G426" s="174"/>
      <c r="H426" s="175"/>
      <c r="I426" s="174"/>
    </row>
    <row r="427" spans="1:9">
      <c r="A427" s="413"/>
      <c r="D427" s="174"/>
      <c r="E427" s="174"/>
      <c r="F427" s="174"/>
      <c r="G427" s="174"/>
      <c r="H427" s="175"/>
      <c r="I427" s="174"/>
    </row>
    <row r="428" spans="1:9">
      <c r="A428" s="413"/>
      <c r="D428" s="174"/>
      <c r="E428" s="174"/>
      <c r="F428" s="174"/>
      <c r="G428" s="174"/>
      <c r="H428" s="175"/>
      <c r="I428" s="174"/>
    </row>
    <row r="429" spans="1:9">
      <c r="A429" s="413"/>
      <c r="D429" s="174"/>
      <c r="E429" s="174"/>
      <c r="F429" s="174"/>
      <c r="G429" s="174"/>
      <c r="H429" s="175"/>
      <c r="I429" s="174"/>
    </row>
    <row r="430" spans="1:9">
      <c r="A430" s="413"/>
      <c r="D430" s="174"/>
      <c r="E430" s="174"/>
      <c r="F430" s="174"/>
      <c r="G430" s="174"/>
      <c r="H430" s="175"/>
      <c r="I430" s="174"/>
    </row>
    <row r="431" spans="1:9">
      <c r="A431" s="413"/>
      <c r="D431" s="174"/>
      <c r="E431" s="174"/>
      <c r="F431" s="174"/>
      <c r="G431" s="174"/>
      <c r="H431" s="175"/>
      <c r="I431" s="174"/>
    </row>
    <row r="432" spans="1:9">
      <c r="A432" s="413"/>
      <c r="D432" s="174"/>
      <c r="E432" s="174"/>
      <c r="F432" s="174"/>
      <c r="G432" s="174"/>
      <c r="H432" s="175"/>
      <c r="I432" s="174"/>
    </row>
    <row r="433" spans="1:9">
      <c r="A433" s="413"/>
      <c r="D433" s="174"/>
      <c r="E433" s="174"/>
      <c r="F433" s="174"/>
      <c r="G433" s="174"/>
      <c r="H433" s="175"/>
      <c r="I433" s="174"/>
    </row>
    <row r="434" spans="1:9">
      <c r="A434" s="413"/>
      <c r="D434" s="174"/>
      <c r="E434" s="174"/>
      <c r="F434" s="174"/>
      <c r="G434" s="174"/>
      <c r="H434" s="175"/>
      <c r="I434" s="174"/>
    </row>
    <row r="435" spans="1:9">
      <c r="A435" s="413"/>
      <c r="D435" s="174"/>
      <c r="E435" s="174"/>
      <c r="F435" s="174"/>
      <c r="G435" s="174"/>
      <c r="H435" s="175"/>
      <c r="I435" s="174"/>
    </row>
    <row r="436" spans="1:9">
      <c r="A436" s="413"/>
      <c r="D436" s="174"/>
      <c r="E436" s="174"/>
      <c r="F436" s="174"/>
      <c r="G436" s="174"/>
      <c r="H436" s="175"/>
      <c r="I436" s="174"/>
    </row>
    <row r="437" spans="1:9">
      <c r="A437" s="413"/>
      <c r="D437" s="174"/>
      <c r="E437" s="174"/>
      <c r="F437" s="174"/>
      <c r="G437" s="174"/>
      <c r="H437" s="175"/>
      <c r="I437" s="174"/>
    </row>
    <row r="438" spans="1:9">
      <c r="A438" s="413"/>
      <c r="D438" s="174"/>
      <c r="E438" s="174"/>
      <c r="F438" s="174"/>
      <c r="G438" s="174"/>
      <c r="H438" s="175"/>
      <c r="I438" s="174"/>
    </row>
    <row r="439" spans="1:9">
      <c r="A439" s="413"/>
      <c r="D439" s="174"/>
      <c r="E439" s="174"/>
      <c r="F439" s="174"/>
      <c r="G439" s="174"/>
      <c r="H439" s="175"/>
      <c r="I439" s="174"/>
    </row>
    <row r="440" spans="1:9">
      <c r="A440" s="413"/>
      <c r="D440" s="174"/>
      <c r="E440" s="174"/>
      <c r="F440" s="174"/>
      <c r="G440" s="174"/>
      <c r="H440" s="175"/>
      <c r="I440" s="174"/>
    </row>
    <row r="441" spans="1:9">
      <c r="A441" s="413"/>
      <c r="D441" s="174"/>
      <c r="E441" s="174"/>
      <c r="F441" s="174"/>
      <c r="G441" s="174"/>
      <c r="H441" s="175"/>
      <c r="I441" s="174"/>
    </row>
    <row r="442" spans="1:9">
      <c r="A442" s="413"/>
      <c r="D442" s="174"/>
      <c r="E442" s="174"/>
      <c r="F442" s="174"/>
      <c r="G442" s="174"/>
      <c r="H442" s="175"/>
      <c r="I442" s="174"/>
    </row>
    <row r="443" spans="1:9">
      <c r="A443" s="413"/>
      <c r="D443" s="174"/>
      <c r="E443" s="174"/>
      <c r="F443" s="174"/>
      <c r="G443" s="174"/>
      <c r="H443" s="175"/>
      <c r="I443" s="174"/>
    </row>
    <row r="444" spans="1:9">
      <c r="A444" s="413"/>
      <c r="D444" s="174"/>
      <c r="E444" s="174"/>
      <c r="F444" s="174"/>
      <c r="G444" s="174"/>
      <c r="H444" s="175"/>
      <c r="I444" s="174"/>
    </row>
    <row r="445" spans="1:9">
      <c r="A445" s="413"/>
      <c r="D445" s="174"/>
      <c r="E445" s="174"/>
      <c r="F445" s="174"/>
      <c r="G445" s="174"/>
      <c r="H445" s="175"/>
      <c r="I445" s="174"/>
    </row>
    <row r="446" spans="1:9">
      <c r="A446" s="413"/>
      <c r="D446" s="174"/>
      <c r="E446" s="174"/>
      <c r="F446" s="174"/>
      <c r="G446" s="174"/>
      <c r="H446" s="175"/>
      <c r="I446" s="174"/>
    </row>
    <row r="447" spans="1:9">
      <c r="A447" s="413"/>
      <c r="D447" s="174"/>
      <c r="E447" s="174"/>
      <c r="F447" s="174"/>
      <c r="G447" s="174"/>
      <c r="H447" s="175"/>
      <c r="I447" s="174"/>
    </row>
    <row r="448" spans="1:9">
      <c r="A448" s="413"/>
      <c r="D448" s="174"/>
      <c r="E448" s="174"/>
      <c r="F448" s="174"/>
      <c r="G448" s="174"/>
      <c r="H448" s="175"/>
      <c r="I448" s="174"/>
    </row>
    <row r="449" spans="1:9">
      <c r="A449" s="413"/>
      <c r="D449" s="174"/>
      <c r="E449" s="174"/>
      <c r="F449" s="174"/>
      <c r="G449" s="174"/>
      <c r="H449" s="175"/>
      <c r="I449" s="174"/>
    </row>
    <row r="450" spans="1:9">
      <c r="A450" s="413"/>
      <c r="D450" s="174"/>
      <c r="E450" s="174"/>
      <c r="F450" s="174"/>
      <c r="G450" s="174"/>
      <c r="H450" s="175"/>
      <c r="I450" s="174"/>
    </row>
    <row r="451" spans="1:9">
      <c r="A451" s="413"/>
      <c r="D451" s="174"/>
      <c r="E451" s="174"/>
      <c r="F451" s="174"/>
      <c r="G451" s="174"/>
      <c r="H451" s="175"/>
      <c r="I451" s="174"/>
    </row>
    <row r="452" spans="1:9">
      <c r="A452" s="413"/>
      <c r="D452" s="174"/>
      <c r="E452" s="174"/>
      <c r="F452" s="174"/>
      <c r="G452" s="174"/>
      <c r="H452" s="175"/>
      <c r="I452" s="174"/>
    </row>
    <row r="453" spans="1:9">
      <c r="A453" s="413"/>
      <c r="D453" s="174"/>
      <c r="E453" s="174"/>
      <c r="F453" s="174"/>
      <c r="G453" s="174"/>
      <c r="H453" s="175"/>
      <c r="I453" s="174"/>
    </row>
    <row r="454" spans="1:9">
      <c r="A454" s="413"/>
      <c r="D454" s="174"/>
      <c r="E454" s="174"/>
      <c r="F454" s="174"/>
      <c r="G454" s="174"/>
      <c r="H454" s="175"/>
      <c r="I454" s="174"/>
    </row>
    <row r="455" spans="1:9">
      <c r="A455" s="413"/>
      <c r="D455" s="174"/>
      <c r="E455" s="174"/>
      <c r="F455" s="174"/>
      <c r="G455" s="174"/>
      <c r="H455" s="175"/>
      <c r="I455" s="174"/>
    </row>
    <row r="456" spans="1:9">
      <c r="A456" s="413"/>
      <c r="D456" s="174"/>
      <c r="E456" s="174"/>
      <c r="F456" s="174"/>
      <c r="G456" s="174"/>
      <c r="H456" s="175"/>
      <c r="I456" s="174"/>
    </row>
    <row r="457" spans="1:9">
      <c r="A457" s="413"/>
      <c r="D457" s="174"/>
      <c r="E457" s="174"/>
      <c r="F457" s="174"/>
      <c r="G457" s="174"/>
      <c r="H457" s="175"/>
      <c r="I457" s="174"/>
    </row>
    <row r="458" spans="1:9">
      <c r="A458" s="413"/>
      <c r="D458" s="174"/>
      <c r="E458" s="174"/>
      <c r="F458" s="174"/>
      <c r="G458" s="174"/>
      <c r="H458" s="175"/>
      <c r="I458" s="174"/>
    </row>
    <row r="459" spans="1:9">
      <c r="A459" s="413"/>
      <c r="D459" s="174"/>
      <c r="E459" s="174"/>
      <c r="F459" s="174"/>
      <c r="G459" s="174"/>
      <c r="H459" s="175"/>
      <c r="I459" s="174"/>
    </row>
    <row r="460" spans="1:9">
      <c r="A460" s="413"/>
      <c r="D460" s="174"/>
      <c r="E460" s="174"/>
      <c r="F460" s="174"/>
      <c r="G460" s="174"/>
      <c r="H460" s="175"/>
      <c r="I460" s="174"/>
    </row>
    <row r="461" spans="1:9">
      <c r="A461" s="413"/>
      <c r="D461" s="174"/>
      <c r="E461" s="174"/>
      <c r="F461" s="174"/>
      <c r="G461" s="174"/>
      <c r="H461" s="175"/>
      <c r="I461" s="174"/>
    </row>
    <row r="462" spans="1:9">
      <c r="A462" s="413"/>
      <c r="D462" s="174"/>
      <c r="E462" s="174"/>
      <c r="F462" s="174"/>
      <c r="G462" s="174"/>
      <c r="H462" s="175"/>
      <c r="I462" s="174"/>
    </row>
    <row r="463" spans="1:9">
      <c r="A463" s="413"/>
      <c r="D463" s="174"/>
      <c r="E463" s="174"/>
      <c r="F463" s="174"/>
      <c r="G463" s="174"/>
      <c r="H463" s="175"/>
      <c r="I463" s="174"/>
    </row>
    <row r="464" spans="1:9">
      <c r="A464" s="413"/>
      <c r="D464" s="174"/>
      <c r="E464" s="174"/>
      <c r="F464" s="174"/>
      <c r="G464" s="174"/>
      <c r="H464" s="175"/>
      <c r="I464" s="174"/>
    </row>
    <row r="465" spans="1:9">
      <c r="A465" s="413"/>
      <c r="D465" s="174"/>
      <c r="E465" s="174"/>
      <c r="F465" s="174"/>
      <c r="G465" s="174"/>
      <c r="H465" s="175"/>
      <c r="I465" s="174"/>
    </row>
    <row r="466" spans="1:9">
      <c r="A466" s="413"/>
      <c r="D466" s="174"/>
      <c r="E466" s="174"/>
      <c r="F466" s="174"/>
      <c r="G466" s="174"/>
      <c r="H466" s="175"/>
      <c r="I466" s="174"/>
    </row>
    <row r="467" spans="1:9">
      <c r="A467" s="413"/>
      <c r="D467" s="174"/>
      <c r="E467" s="174"/>
      <c r="F467" s="174"/>
      <c r="G467" s="174"/>
      <c r="H467" s="175"/>
      <c r="I467" s="174"/>
    </row>
    <row r="468" spans="1:9">
      <c r="A468" s="413"/>
      <c r="D468" s="174"/>
      <c r="E468" s="174"/>
      <c r="F468" s="174"/>
      <c r="G468" s="174"/>
      <c r="H468" s="175"/>
      <c r="I468" s="174"/>
    </row>
    <row r="469" spans="1:9">
      <c r="A469" s="413"/>
      <c r="D469" s="174"/>
      <c r="E469" s="174"/>
      <c r="F469" s="174"/>
      <c r="G469" s="174"/>
      <c r="H469" s="175"/>
      <c r="I469" s="174"/>
    </row>
    <row r="470" spans="1:9">
      <c r="A470" s="413"/>
      <c r="D470" s="174"/>
      <c r="E470" s="174"/>
      <c r="F470" s="174"/>
      <c r="G470" s="174"/>
      <c r="H470" s="175"/>
      <c r="I470" s="174"/>
    </row>
    <row r="471" spans="1:9">
      <c r="A471" s="413"/>
      <c r="D471" s="174"/>
      <c r="E471" s="174"/>
      <c r="F471" s="174"/>
      <c r="G471" s="174"/>
      <c r="H471" s="175"/>
      <c r="I471" s="174"/>
    </row>
    <row r="472" spans="1:9">
      <c r="A472" s="413"/>
      <c r="D472" s="174"/>
      <c r="E472" s="174"/>
      <c r="F472" s="174"/>
      <c r="G472" s="174"/>
      <c r="H472" s="175"/>
      <c r="I472" s="174"/>
    </row>
    <row r="473" spans="1:9">
      <c r="A473" s="413"/>
      <c r="D473" s="174"/>
      <c r="E473" s="174"/>
      <c r="F473" s="174"/>
      <c r="G473" s="174"/>
      <c r="H473" s="175"/>
      <c r="I473" s="174"/>
    </row>
    <row r="474" spans="1:9">
      <c r="A474" s="413"/>
      <c r="D474" s="174"/>
      <c r="E474" s="174"/>
      <c r="F474" s="174"/>
      <c r="G474" s="174"/>
      <c r="H474" s="175"/>
      <c r="I474" s="174"/>
    </row>
    <row r="475" spans="1:9">
      <c r="A475" s="413"/>
      <c r="D475" s="174"/>
      <c r="E475" s="174"/>
      <c r="F475" s="174"/>
      <c r="G475" s="174"/>
      <c r="H475" s="175"/>
      <c r="I475" s="174"/>
    </row>
    <row r="476" spans="1:9">
      <c r="A476" s="413"/>
      <c r="D476" s="174"/>
      <c r="E476" s="174"/>
      <c r="F476" s="174"/>
      <c r="G476" s="174"/>
      <c r="H476" s="175"/>
      <c r="I476" s="174"/>
    </row>
    <row r="477" spans="1:9">
      <c r="A477" s="413"/>
      <c r="D477" s="174"/>
      <c r="E477" s="174"/>
      <c r="F477" s="174"/>
      <c r="G477" s="174"/>
      <c r="H477" s="175"/>
      <c r="I477" s="174"/>
    </row>
    <row r="478" spans="1:9">
      <c r="A478" s="413"/>
      <c r="D478" s="174"/>
      <c r="E478" s="174"/>
      <c r="F478" s="174"/>
      <c r="G478" s="174"/>
      <c r="H478" s="175"/>
      <c r="I478" s="174"/>
    </row>
    <row r="479" spans="1:9">
      <c r="A479" s="413"/>
      <c r="D479" s="174"/>
      <c r="E479" s="174"/>
      <c r="F479" s="174"/>
      <c r="G479" s="174"/>
      <c r="H479" s="175"/>
      <c r="I479" s="174"/>
    </row>
    <row r="480" spans="1:9">
      <c r="A480" s="413"/>
      <c r="D480" s="174"/>
      <c r="E480" s="174"/>
      <c r="F480" s="174"/>
      <c r="G480" s="174"/>
      <c r="H480" s="175"/>
      <c r="I480" s="174"/>
    </row>
    <row r="481" spans="1:9">
      <c r="A481" s="413"/>
      <c r="D481" s="174"/>
      <c r="E481" s="174"/>
      <c r="F481" s="174"/>
      <c r="G481" s="174"/>
      <c r="H481" s="175"/>
      <c r="I481" s="174"/>
    </row>
    <row r="482" spans="1:9">
      <c r="A482" s="413"/>
      <c r="D482" s="174"/>
      <c r="E482" s="174"/>
      <c r="F482" s="174"/>
      <c r="G482" s="174"/>
      <c r="H482" s="175"/>
      <c r="I482" s="174"/>
    </row>
    <row r="483" spans="1:9">
      <c r="A483" s="413"/>
      <c r="D483" s="174"/>
      <c r="E483" s="174"/>
      <c r="F483" s="174"/>
      <c r="G483" s="174"/>
      <c r="H483" s="175"/>
      <c r="I483" s="174"/>
    </row>
    <row r="484" spans="1:9">
      <c r="A484" s="413"/>
      <c r="D484" s="174"/>
      <c r="E484" s="174"/>
      <c r="F484" s="174"/>
      <c r="G484" s="174"/>
      <c r="H484" s="175"/>
      <c r="I484" s="174"/>
    </row>
    <row r="485" spans="1:9">
      <c r="A485" s="413"/>
      <c r="D485" s="174"/>
      <c r="E485" s="174"/>
      <c r="F485" s="174"/>
      <c r="G485" s="174"/>
      <c r="H485" s="175"/>
      <c r="I485" s="174"/>
    </row>
    <row r="486" spans="1:9">
      <c r="A486" s="413"/>
      <c r="D486" s="174"/>
      <c r="E486" s="174"/>
      <c r="F486" s="174"/>
      <c r="G486" s="174"/>
      <c r="H486" s="175"/>
      <c r="I486" s="174"/>
    </row>
    <row r="487" spans="1:9">
      <c r="A487" s="413"/>
      <c r="D487" s="174"/>
      <c r="E487" s="174"/>
      <c r="F487" s="174"/>
      <c r="G487" s="174"/>
      <c r="H487" s="175"/>
      <c r="I487" s="174"/>
    </row>
    <row r="488" spans="1:9">
      <c r="A488" s="413"/>
      <c r="D488" s="174"/>
      <c r="E488" s="174"/>
      <c r="F488" s="174"/>
      <c r="G488" s="174"/>
      <c r="H488" s="175"/>
      <c r="I488" s="174"/>
    </row>
    <row r="489" spans="1:9">
      <c r="A489" s="413"/>
      <c r="D489" s="174"/>
      <c r="E489" s="174"/>
      <c r="F489" s="174"/>
      <c r="G489" s="174"/>
      <c r="H489" s="175"/>
      <c r="I489" s="174"/>
    </row>
    <row r="490" spans="1:9">
      <c r="A490" s="413"/>
      <c r="D490" s="174"/>
      <c r="E490" s="174"/>
      <c r="F490" s="174"/>
      <c r="G490" s="174"/>
      <c r="H490" s="175"/>
      <c r="I490" s="174"/>
    </row>
    <row r="491" spans="1:9">
      <c r="A491" s="413"/>
      <c r="D491" s="174"/>
      <c r="E491" s="174"/>
      <c r="F491" s="174"/>
      <c r="G491" s="174"/>
      <c r="H491" s="175"/>
      <c r="I491" s="174"/>
    </row>
    <row r="492" spans="1:9">
      <c r="A492" s="413"/>
      <c r="D492" s="174"/>
      <c r="E492" s="174"/>
      <c r="F492" s="174"/>
      <c r="G492" s="174"/>
      <c r="H492" s="175"/>
      <c r="I492" s="174"/>
    </row>
    <row r="493" spans="1:9">
      <c r="A493" s="413"/>
      <c r="D493" s="174"/>
      <c r="E493" s="174"/>
      <c r="F493" s="174"/>
      <c r="G493" s="174"/>
      <c r="H493" s="175"/>
      <c r="I493" s="174"/>
    </row>
    <row r="494" spans="1:9">
      <c r="A494" s="413"/>
      <c r="D494" s="174"/>
      <c r="E494" s="174"/>
      <c r="F494" s="174"/>
      <c r="G494" s="174"/>
      <c r="H494" s="175"/>
      <c r="I494" s="174"/>
    </row>
    <row r="495" spans="1:9">
      <c r="A495" s="413"/>
      <c r="D495" s="174"/>
      <c r="E495" s="174"/>
      <c r="F495" s="174"/>
      <c r="G495" s="174"/>
      <c r="H495" s="175"/>
      <c r="I495" s="174"/>
    </row>
    <row r="496" spans="1:9">
      <c r="A496" s="413"/>
      <c r="D496" s="174"/>
      <c r="E496" s="174"/>
      <c r="F496" s="174"/>
      <c r="G496" s="174"/>
      <c r="H496" s="175"/>
      <c r="I496" s="174"/>
    </row>
    <row r="497" spans="1:9">
      <c r="A497" s="413"/>
      <c r="D497" s="174"/>
      <c r="E497" s="174"/>
      <c r="F497" s="174"/>
      <c r="G497" s="174"/>
      <c r="H497" s="175"/>
      <c r="I497" s="174"/>
    </row>
    <row r="498" spans="1:9">
      <c r="A498" s="413"/>
      <c r="D498" s="174"/>
      <c r="E498" s="174"/>
      <c r="F498" s="174"/>
      <c r="G498" s="174"/>
      <c r="H498" s="175"/>
      <c r="I498" s="174"/>
    </row>
    <row r="499" spans="1:9">
      <c r="A499" s="413"/>
      <c r="D499" s="174"/>
      <c r="E499" s="174"/>
      <c r="F499" s="174"/>
      <c r="G499" s="174"/>
      <c r="H499" s="175"/>
      <c r="I499" s="174"/>
    </row>
    <row r="500" spans="1:9">
      <c r="A500" s="413"/>
      <c r="D500" s="174"/>
      <c r="E500" s="174"/>
      <c r="F500" s="174"/>
      <c r="G500" s="174"/>
      <c r="H500" s="175"/>
      <c r="I500" s="174"/>
    </row>
    <row r="501" spans="1:9">
      <c r="A501" s="413"/>
      <c r="D501" s="174"/>
      <c r="E501" s="174"/>
      <c r="F501" s="174"/>
      <c r="G501" s="174"/>
      <c r="H501" s="175"/>
      <c r="I501" s="174"/>
    </row>
    <row r="502" spans="1:9">
      <c r="A502" s="413"/>
      <c r="D502" s="174"/>
      <c r="E502" s="174"/>
      <c r="F502" s="174"/>
      <c r="G502" s="174"/>
      <c r="H502" s="175"/>
      <c r="I502" s="174"/>
    </row>
    <row r="503" spans="1:9">
      <c r="A503" s="413"/>
      <c r="D503" s="174"/>
      <c r="E503" s="174"/>
      <c r="F503" s="174"/>
      <c r="G503" s="174"/>
      <c r="H503" s="175"/>
      <c r="I503" s="174"/>
    </row>
    <row r="504" spans="1:9">
      <c r="A504" s="413"/>
      <c r="D504" s="174"/>
      <c r="E504" s="174"/>
      <c r="F504" s="174"/>
      <c r="G504" s="174"/>
      <c r="H504" s="175"/>
      <c r="I504" s="174"/>
    </row>
    <row r="505" spans="1:9">
      <c r="A505" s="413"/>
      <c r="D505" s="174"/>
      <c r="E505" s="174"/>
      <c r="F505" s="174"/>
      <c r="G505" s="174"/>
      <c r="H505" s="175"/>
      <c r="I505" s="174"/>
    </row>
    <row r="506" spans="1:9">
      <c r="A506" s="413"/>
      <c r="D506" s="174"/>
      <c r="E506" s="174"/>
      <c r="F506" s="174"/>
      <c r="G506" s="174"/>
      <c r="H506" s="175"/>
      <c r="I506" s="174"/>
    </row>
    <row r="507" spans="1:9">
      <c r="A507" s="413"/>
      <c r="D507" s="174"/>
      <c r="E507" s="174"/>
      <c r="F507" s="174"/>
      <c r="G507" s="174"/>
      <c r="H507" s="175"/>
      <c r="I507" s="174"/>
    </row>
    <row r="508" spans="1:9">
      <c r="A508" s="413"/>
      <c r="D508" s="174"/>
      <c r="E508" s="174"/>
      <c r="F508" s="174"/>
      <c r="G508" s="174"/>
      <c r="H508" s="175"/>
      <c r="I508" s="174"/>
    </row>
    <row r="509" spans="1:9">
      <c r="A509" s="413"/>
      <c r="D509" s="174"/>
      <c r="E509" s="174"/>
      <c r="F509" s="174"/>
      <c r="G509" s="174"/>
      <c r="H509" s="175"/>
      <c r="I509" s="174"/>
    </row>
    <row r="510" spans="1:9">
      <c r="A510" s="413"/>
      <c r="D510" s="174"/>
      <c r="E510" s="174"/>
      <c r="F510" s="174"/>
      <c r="G510" s="174"/>
      <c r="H510" s="175"/>
      <c r="I510" s="174"/>
    </row>
    <row r="511" spans="1:9">
      <c r="A511" s="413"/>
      <c r="D511" s="174"/>
      <c r="E511" s="174"/>
      <c r="F511" s="174"/>
      <c r="G511" s="174"/>
      <c r="H511" s="175"/>
      <c r="I511" s="174"/>
    </row>
    <row r="512" spans="1:9">
      <c r="A512" s="413"/>
      <c r="D512" s="174"/>
      <c r="E512" s="174"/>
      <c r="F512" s="174"/>
      <c r="G512" s="174"/>
      <c r="H512" s="175"/>
      <c r="I512" s="174"/>
    </row>
    <row r="513" spans="1:9">
      <c r="A513" s="413"/>
      <c r="D513" s="174"/>
      <c r="E513" s="174"/>
      <c r="F513" s="174"/>
      <c r="G513" s="174"/>
      <c r="H513" s="175"/>
      <c r="I513" s="174"/>
    </row>
    <row r="514" spans="1:9">
      <c r="A514" s="413"/>
      <c r="D514" s="174"/>
      <c r="E514" s="174"/>
      <c r="F514" s="174"/>
      <c r="G514" s="174"/>
      <c r="H514" s="175"/>
      <c r="I514" s="174"/>
    </row>
    <row r="515" spans="1:9">
      <c r="A515" s="413"/>
      <c r="D515" s="174"/>
      <c r="E515" s="174"/>
      <c r="F515" s="174"/>
      <c r="G515" s="174"/>
      <c r="H515" s="175"/>
      <c r="I515" s="174"/>
    </row>
    <row r="516" spans="1:9">
      <c r="A516" s="413"/>
      <c r="D516" s="174"/>
      <c r="E516" s="174"/>
      <c r="F516" s="174"/>
      <c r="G516" s="174"/>
      <c r="H516" s="175"/>
      <c r="I516" s="174"/>
    </row>
    <row r="517" spans="1:9">
      <c r="A517" s="413"/>
      <c r="D517" s="174"/>
      <c r="E517" s="174"/>
      <c r="F517" s="174"/>
      <c r="G517" s="174"/>
      <c r="H517" s="175"/>
      <c r="I517" s="174"/>
    </row>
    <row r="518" spans="1:9">
      <c r="A518" s="413"/>
      <c r="D518" s="174"/>
      <c r="E518" s="174"/>
      <c r="F518" s="174"/>
      <c r="G518" s="174"/>
      <c r="H518" s="175"/>
      <c r="I518" s="174"/>
    </row>
    <row r="519" spans="1:9">
      <c r="A519" s="413"/>
      <c r="D519" s="174"/>
      <c r="E519" s="174"/>
      <c r="F519" s="174"/>
      <c r="G519" s="174"/>
      <c r="H519" s="175"/>
      <c r="I519" s="174"/>
    </row>
    <row r="520" spans="1:9">
      <c r="A520" s="413"/>
      <c r="D520" s="174"/>
      <c r="E520" s="174"/>
      <c r="F520" s="174"/>
      <c r="G520" s="174"/>
      <c r="H520" s="175"/>
      <c r="I520" s="174"/>
    </row>
    <row r="521" spans="1:9">
      <c r="A521" s="413"/>
      <c r="D521" s="174"/>
      <c r="E521" s="174"/>
      <c r="F521" s="174"/>
      <c r="G521" s="174"/>
      <c r="H521" s="175"/>
      <c r="I521" s="174"/>
    </row>
    <row r="522" spans="1:9">
      <c r="A522" s="413"/>
      <c r="D522" s="174"/>
      <c r="E522" s="174"/>
      <c r="F522" s="174"/>
      <c r="G522" s="174"/>
      <c r="H522" s="175"/>
      <c r="I522" s="174"/>
    </row>
    <row r="523" spans="1:9">
      <c r="A523" s="413"/>
      <c r="D523" s="174"/>
      <c r="E523" s="174"/>
      <c r="F523" s="174"/>
      <c r="G523" s="174"/>
      <c r="H523" s="175"/>
      <c r="I523" s="174"/>
    </row>
    <row r="524" spans="1:9">
      <c r="A524" s="413"/>
      <c r="D524" s="174"/>
      <c r="E524" s="174"/>
      <c r="F524" s="174"/>
      <c r="G524" s="174"/>
      <c r="H524" s="175"/>
      <c r="I524" s="174"/>
    </row>
    <row r="525" spans="1:9">
      <c r="A525" s="413"/>
      <c r="D525" s="174"/>
      <c r="E525" s="174"/>
      <c r="F525" s="174"/>
      <c r="G525" s="174"/>
      <c r="H525" s="175"/>
      <c r="I525" s="174"/>
    </row>
    <row r="526" spans="1:9">
      <c r="A526" s="413"/>
      <c r="D526" s="174"/>
      <c r="E526" s="174"/>
      <c r="F526" s="174"/>
      <c r="G526" s="174"/>
      <c r="H526" s="175"/>
      <c r="I526" s="174"/>
    </row>
    <row r="527" spans="1:9">
      <c r="A527" s="413"/>
      <c r="D527" s="174"/>
      <c r="E527" s="174"/>
      <c r="F527" s="174"/>
      <c r="G527" s="174"/>
      <c r="H527" s="175"/>
      <c r="I527" s="174"/>
    </row>
    <row r="528" spans="1:9">
      <c r="A528" s="413"/>
      <c r="D528" s="174"/>
      <c r="E528" s="174"/>
      <c r="F528" s="174"/>
      <c r="G528" s="174"/>
      <c r="H528" s="175"/>
      <c r="I528" s="174"/>
    </row>
    <row r="529" spans="1:9">
      <c r="A529" s="413"/>
      <c r="D529" s="174"/>
      <c r="E529" s="174"/>
      <c r="F529" s="174"/>
      <c r="G529" s="174"/>
      <c r="H529" s="175"/>
      <c r="I529" s="174"/>
    </row>
    <row r="530" spans="1:9">
      <c r="A530" s="413"/>
      <c r="D530" s="174"/>
      <c r="E530" s="174"/>
      <c r="F530" s="174"/>
      <c r="G530" s="174"/>
      <c r="H530" s="175"/>
      <c r="I530" s="174"/>
    </row>
    <row r="531" spans="1:9">
      <c r="A531" s="413"/>
      <c r="D531" s="174"/>
      <c r="E531" s="174"/>
      <c r="F531" s="174"/>
      <c r="G531" s="174"/>
      <c r="H531" s="175"/>
      <c r="I531" s="174"/>
    </row>
    <row r="532" spans="1:9">
      <c r="A532" s="413"/>
      <c r="D532" s="174"/>
      <c r="E532" s="174"/>
      <c r="F532" s="174"/>
      <c r="G532" s="174"/>
      <c r="H532" s="175"/>
      <c r="I532" s="174"/>
    </row>
    <row r="533" spans="1:9">
      <c r="A533" s="413"/>
      <c r="D533" s="174"/>
      <c r="E533" s="174"/>
      <c r="F533" s="174"/>
      <c r="G533" s="174"/>
      <c r="H533" s="175"/>
      <c r="I533" s="174"/>
    </row>
    <row r="534" spans="1:9">
      <c r="A534" s="413"/>
      <c r="D534" s="174"/>
      <c r="E534" s="174"/>
      <c r="F534" s="174"/>
      <c r="G534" s="174"/>
      <c r="H534" s="175"/>
      <c r="I534" s="174"/>
    </row>
    <row r="535" spans="1:9">
      <c r="A535" s="413"/>
      <c r="D535" s="174"/>
      <c r="E535" s="174"/>
      <c r="F535" s="174"/>
      <c r="G535" s="174"/>
      <c r="H535" s="175"/>
      <c r="I535" s="174"/>
    </row>
    <row r="536" spans="1:9">
      <c r="A536" s="413"/>
      <c r="D536" s="174"/>
      <c r="E536" s="174"/>
      <c r="F536" s="174"/>
      <c r="G536" s="174"/>
      <c r="H536" s="175"/>
      <c r="I536" s="174"/>
    </row>
    <row r="537" spans="1:9">
      <c r="A537" s="413"/>
      <c r="D537" s="174"/>
      <c r="E537" s="174"/>
      <c r="F537" s="174"/>
      <c r="G537" s="174"/>
      <c r="H537" s="175"/>
      <c r="I537" s="174"/>
    </row>
    <row r="538" spans="1:9">
      <c r="A538" s="413"/>
      <c r="D538" s="174"/>
      <c r="E538" s="174"/>
      <c r="F538" s="174"/>
      <c r="G538" s="174"/>
      <c r="H538" s="175"/>
      <c r="I538" s="174"/>
    </row>
    <row r="539" spans="1:9">
      <c r="A539" s="413"/>
      <c r="D539" s="174"/>
      <c r="E539" s="174"/>
      <c r="F539" s="174"/>
      <c r="G539" s="174"/>
      <c r="H539" s="175"/>
      <c r="I539" s="174"/>
    </row>
    <row r="540" spans="1:9">
      <c r="A540" s="413"/>
      <c r="D540" s="174"/>
      <c r="E540" s="174"/>
      <c r="F540" s="174"/>
      <c r="G540" s="174"/>
      <c r="H540" s="175"/>
      <c r="I540" s="174"/>
    </row>
    <row r="541" spans="1:9">
      <c r="A541" s="413"/>
      <c r="D541" s="174"/>
      <c r="E541" s="174"/>
      <c r="F541" s="174"/>
      <c r="G541" s="174"/>
      <c r="H541" s="175"/>
      <c r="I541" s="174"/>
    </row>
    <row r="542" spans="1:9">
      <c r="A542" s="413"/>
      <c r="D542" s="174"/>
      <c r="E542" s="174"/>
      <c r="F542" s="174"/>
      <c r="G542" s="174"/>
      <c r="H542" s="175"/>
      <c r="I542" s="174"/>
    </row>
    <row r="543" spans="1:9">
      <c r="A543" s="413"/>
      <c r="D543" s="174"/>
      <c r="E543" s="174"/>
      <c r="F543" s="174"/>
      <c r="G543" s="174"/>
      <c r="H543" s="175"/>
      <c r="I543" s="174"/>
    </row>
    <row r="544" spans="1:9">
      <c r="A544" s="413"/>
      <c r="D544" s="174"/>
      <c r="E544" s="174"/>
      <c r="F544" s="174"/>
      <c r="G544" s="174"/>
      <c r="H544" s="175"/>
      <c r="I544" s="174"/>
    </row>
    <row r="545" spans="1:9">
      <c r="A545" s="413"/>
      <c r="D545" s="174"/>
      <c r="E545" s="174"/>
      <c r="F545" s="174"/>
      <c r="G545" s="174"/>
      <c r="H545" s="175"/>
      <c r="I545" s="174"/>
    </row>
    <row r="546" spans="1:9">
      <c r="A546" s="413"/>
      <c r="D546" s="174"/>
      <c r="E546" s="174"/>
      <c r="F546" s="174"/>
      <c r="G546" s="174"/>
      <c r="H546" s="175"/>
      <c r="I546" s="174"/>
    </row>
    <row r="547" spans="1:9">
      <c r="A547" s="413"/>
      <c r="D547" s="174"/>
      <c r="E547" s="174"/>
      <c r="F547" s="174"/>
      <c r="G547" s="174"/>
      <c r="H547" s="175"/>
      <c r="I547" s="174"/>
    </row>
    <row r="548" spans="1:9">
      <c r="A548" s="413"/>
      <c r="D548" s="174"/>
      <c r="E548" s="174"/>
      <c r="F548" s="174"/>
      <c r="G548" s="174"/>
      <c r="H548" s="175"/>
      <c r="I548" s="174"/>
    </row>
    <row r="549" spans="1:9">
      <c r="A549" s="413"/>
      <c r="D549" s="174"/>
      <c r="E549" s="174"/>
      <c r="F549" s="174"/>
      <c r="G549" s="174"/>
      <c r="H549" s="175"/>
      <c r="I549" s="174"/>
    </row>
    <row r="550" spans="1:9">
      <c r="A550" s="413"/>
      <c r="D550" s="174"/>
      <c r="E550" s="174"/>
      <c r="F550" s="174"/>
      <c r="G550" s="174"/>
      <c r="H550" s="175"/>
      <c r="I550" s="174"/>
    </row>
    <row r="551" spans="1:9">
      <c r="A551" s="413"/>
      <c r="D551" s="174"/>
      <c r="E551" s="174"/>
      <c r="F551" s="174"/>
      <c r="G551" s="174"/>
      <c r="H551" s="175"/>
      <c r="I551" s="174"/>
    </row>
    <row r="552" spans="1:9">
      <c r="A552" s="413"/>
      <c r="D552" s="174"/>
      <c r="E552" s="174"/>
      <c r="F552" s="174"/>
      <c r="G552" s="174"/>
      <c r="H552" s="175"/>
      <c r="I552" s="174"/>
    </row>
    <row r="553" spans="1:9">
      <c r="A553" s="413"/>
      <c r="D553" s="174"/>
      <c r="E553" s="174"/>
      <c r="F553" s="174"/>
      <c r="G553" s="174"/>
      <c r="H553" s="175"/>
      <c r="I553" s="174"/>
    </row>
    <row r="554" spans="1:9">
      <c r="A554" s="413"/>
      <c r="D554" s="174"/>
      <c r="E554" s="174"/>
      <c r="F554" s="174"/>
      <c r="G554" s="174"/>
      <c r="H554" s="175"/>
      <c r="I554" s="174"/>
    </row>
    <row r="555" spans="1:9">
      <c r="A555" s="413"/>
      <c r="D555" s="174"/>
      <c r="E555" s="174"/>
      <c r="F555" s="174"/>
      <c r="G555" s="174"/>
      <c r="H555" s="175"/>
      <c r="I555" s="174"/>
    </row>
    <row r="556" spans="1:9">
      <c r="A556" s="413"/>
      <c r="D556" s="174"/>
      <c r="E556" s="174"/>
      <c r="F556" s="174"/>
      <c r="G556" s="174"/>
      <c r="H556" s="175"/>
      <c r="I556" s="174"/>
    </row>
    <row r="557" spans="1:9">
      <c r="A557" s="413"/>
      <c r="D557" s="174"/>
      <c r="E557" s="174"/>
      <c r="F557" s="174"/>
      <c r="G557" s="174"/>
      <c r="H557" s="175"/>
      <c r="I557" s="174"/>
    </row>
    <row r="558" spans="1:9">
      <c r="A558" s="413"/>
      <c r="D558" s="174"/>
      <c r="E558" s="174"/>
      <c r="F558" s="174"/>
      <c r="G558" s="174"/>
      <c r="H558" s="175"/>
      <c r="I558" s="174"/>
    </row>
    <row r="559" spans="1:9">
      <c r="A559" s="413"/>
      <c r="D559" s="174"/>
      <c r="E559" s="174"/>
      <c r="F559" s="174"/>
      <c r="G559" s="174"/>
      <c r="H559" s="175"/>
      <c r="I559" s="174"/>
    </row>
    <row r="560" spans="1:9">
      <c r="A560" s="413"/>
      <c r="D560" s="174"/>
      <c r="E560" s="174"/>
      <c r="F560" s="174"/>
      <c r="G560" s="174"/>
      <c r="H560" s="175"/>
      <c r="I560" s="174"/>
    </row>
    <row r="561" spans="1:9">
      <c r="A561" s="413"/>
      <c r="D561" s="174"/>
      <c r="E561" s="174"/>
      <c r="F561" s="174"/>
      <c r="G561" s="174"/>
      <c r="H561" s="175"/>
      <c r="I561" s="174"/>
    </row>
    <row r="562" spans="1:9">
      <c r="A562" s="413"/>
      <c r="D562" s="174"/>
      <c r="E562" s="174"/>
      <c r="F562" s="174"/>
      <c r="G562" s="174"/>
      <c r="H562" s="175"/>
      <c r="I562" s="174"/>
    </row>
    <row r="563" spans="1:9">
      <c r="A563" s="413"/>
      <c r="D563" s="174"/>
      <c r="E563" s="174"/>
      <c r="F563" s="174"/>
      <c r="G563" s="174"/>
      <c r="H563" s="175"/>
      <c r="I563" s="174"/>
    </row>
    <row r="564" spans="1:9">
      <c r="A564" s="413"/>
      <c r="D564" s="174"/>
      <c r="E564" s="174"/>
      <c r="F564" s="174"/>
      <c r="G564" s="174"/>
      <c r="H564" s="175"/>
      <c r="I564" s="174"/>
    </row>
    <row r="565" spans="1:9">
      <c r="A565" s="413"/>
      <c r="D565" s="174"/>
      <c r="E565" s="174"/>
      <c r="F565" s="174"/>
      <c r="G565" s="174"/>
      <c r="H565" s="175"/>
      <c r="I565" s="174"/>
    </row>
    <row r="566" spans="1:9">
      <c r="A566" s="413"/>
      <c r="D566" s="174"/>
      <c r="E566" s="174"/>
      <c r="F566" s="174"/>
      <c r="G566" s="174"/>
      <c r="H566" s="175"/>
      <c r="I566" s="174"/>
    </row>
    <row r="567" spans="1:9">
      <c r="A567" s="413"/>
      <c r="D567" s="174"/>
      <c r="E567" s="174"/>
      <c r="F567" s="174"/>
      <c r="G567" s="174"/>
      <c r="H567" s="175"/>
      <c r="I567" s="174"/>
    </row>
    <row r="568" spans="1:9">
      <c r="A568" s="413"/>
      <c r="D568" s="174"/>
      <c r="E568" s="174"/>
      <c r="F568" s="174"/>
      <c r="G568" s="174"/>
      <c r="H568" s="175"/>
      <c r="I568" s="174"/>
    </row>
    <row r="569" spans="1:9">
      <c r="A569" s="413"/>
      <c r="D569" s="174"/>
      <c r="E569" s="174"/>
      <c r="F569" s="174"/>
      <c r="G569" s="174"/>
      <c r="H569" s="175"/>
      <c r="I569" s="174"/>
    </row>
    <row r="570" spans="1:9">
      <c r="A570" s="413"/>
      <c r="D570" s="174"/>
      <c r="E570" s="174"/>
      <c r="F570" s="174"/>
      <c r="G570" s="174"/>
      <c r="H570" s="175"/>
      <c r="I570" s="174"/>
    </row>
    <row r="571" spans="1:9">
      <c r="A571" s="413"/>
      <c r="D571" s="174"/>
      <c r="E571" s="174"/>
      <c r="F571" s="174"/>
      <c r="G571" s="174"/>
      <c r="H571" s="175"/>
      <c r="I571" s="174"/>
    </row>
    <row r="572" spans="1:9">
      <c r="A572" s="413"/>
      <c r="D572" s="174"/>
      <c r="E572" s="174"/>
      <c r="F572" s="174"/>
      <c r="G572" s="174"/>
      <c r="H572" s="175"/>
      <c r="I572" s="174"/>
    </row>
    <row r="573" spans="1:9">
      <c r="A573" s="413"/>
      <c r="D573" s="174"/>
      <c r="E573" s="174"/>
      <c r="F573" s="174"/>
      <c r="G573" s="174"/>
      <c r="H573" s="175"/>
      <c r="I573" s="174"/>
    </row>
    <row r="574" spans="1:9">
      <c r="A574" s="413"/>
      <c r="D574" s="174"/>
      <c r="E574" s="174"/>
      <c r="F574" s="174"/>
      <c r="G574" s="174"/>
      <c r="H574" s="175"/>
      <c r="I574" s="174"/>
    </row>
    <row r="575" spans="1:9">
      <c r="A575" s="413"/>
      <c r="D575" s="174"/>
      <c r="E575" s="174"/>
      <c r="F575" s="174"/>
      <c r="G575" s="174"/>
      <c r="H575" s="175"/>
      <c r="I575" s="174"/>
    </row>
    <row r="576" spans="1:9">
      <c r="A576" s="413"/>
      <c r="D576" s="174"/>
      <c r="E576" s="174"/>
      <c r="F576" s="174"/>
      <c r="G576" s="174"/>
      <c r="H576" s="175"/>
      <c r="I576" s="174"/>
    </row>
    <row r="577" spans="1:9">
      <c r="A577" s="413"/>
      <c r="D577" s="174"/>
      <c r="E577" s="174"/>
      <c r="F577" s="174"/>
      <c r="G577" s="174"/>
      <c r="H577" s="175"/>
      <c r="I577" s="174"/>
    </row>
    <row r="578" spans="1:9">
      <c r="A578" s="413"/>
      <c r="D578" s="174"/>
      <c r="E578" s="174"/>
      <c r="F578" s="174"/>
      <c r="G578" s="174"/>
      <c r="H578" s="175"/>
      <c r="I578" s="174"/>
    </row>
    <row r="579" spans="1:9">
      <c r="A579" s="413"/>
      <c r="D579" s="174"/>
      <c r="E579" s="174"/>
      <c r="F579" s="174"/>
      <c r="G579" s="174"/>
      <c r="H579" s="175"/>
      <c r="I579" s="174"/>
    </row>
    <row r="580" spans="1:9">
      <c r="A580" s="413"/>
      <c r="D580" s="174"/>
      <c r="E580" s="174"/>
      <c r="F580" s="174"/>
      <c r="G580" s="174"/>
      <c r="H580" s="175"/>
      <c r="I580" s="174"/>
    </row>
    <row r="581" spans="1:9">
      <c r="A581" s="413"/>
      <c r="D581" s="174"/>
      <c r="E581" s="174"/>
      <c r="F581" s="174"/>
      <c r="G581" s="174"/>
      <c r="H581" s="175"/>
      <c r="I581" s="174"/>
    </row>
    <row r="582" spans="1:9">
      <c r="A582" s="413"/>
      <c r="D582" s="174"/>
      <c r="E582" s="174"/>
      <c r="F582" s="174"/>
      <c r="G582" s="174"/>
      <c r="H582" s="175"/>
      <c r="I582" s="174"/>
    </row>
    <row r="583" spans="1:9">
      <c r="A583" s="413"/>
      <c r="D583" s="174"/>
      <c r="E583" s="174"/>
      <c r="F583" s="174"/>
      <c r="G583" s="174"/>
      <c r="H583" s="175"/>
      <c r="I583" s="174"/>
    </row>
    <row r="584" spans="1:9">
      <c r="A584" s="413"/>
      <c r="D584" s="174"/>
      <c r="E584" s="174"/>
      <c r="F584" s="174"/>
      <c r="G584" s="174"/>
      <c r="H584" s="175"/>
      <c r="I584" s="174"/>
    </row>
    <row r="585" spans="1:9">
      <c r="A585" s="413"/>
      <c r="D585" s="174"/>
      <c r="E585" s="174"/>
      <c r="F585" s="174"/>
      <c r="G585" s="174"/>
      <c r="H585" s="175"/>
      <c r="I585" s="174"/>
    </row>
    <row r="586" spans="1:9">
      <c r="A586" s="413"/>
      <c r="D586" s="174"/>
      <c r="E586" s="174"/>
      <c r="F586" s="174"/>
      <c r="G586" s="174"/>
      <c r="H586" s="175"/>
      <c r="I586" s="174"/>
    </row>
    <row r="587" spans="1:9">
      <c r="A587" s="413"/>
      <c r="D587" s="174"/>
      <c r="E587" s="174"/>
      <c r="F587" s="174"/>
      <c r="G587" s="174"/>
      <c r="H587" s="175"/>
      <c r="I587" s="174"/>
    </row>
    <row r="588" spans="1:9">
      <c r="A588" s="413"/>
      <c r="D588" s="174"/>
      <c r="E588" s="174"/>
      <c r="F588" s="174"/>
      <c r="G588" s="174"/>
      <c r="H588" s="175"/>
      <c r="I588" s="174"/>
    </row>
    <row r="589" spans="1:9">
      <c r="A589" s="413"/>
      <c r="D589" s="174"/>
      <c r="E589" s="174"/>
      <c r="F589" s="174"/>
      <c r="G589" s="174"/>
      <c r="H589" s="175"/>
      <c r="I589" s="174"/>
    </row>
    <row r="590" spans="1:9">
      <c r="A590" s="413"/>
      <c r="D590" s="174"/>
      <c r="E590" s="174"/>
      <c r="F590" s="174"/>
      <c r="G590" s="174"/>
      <c r="H590" s="175"/>
      <c r="I590" s="174"/>
    </row>
    <row r="591" spans="1:9">
      <c r="A591" s="413"/>
      <c r="D591" s="174"/>
      <c r="E591" s="174"/>
      <c r="F591" s="174"/>
      <c r="G591" s="174"/>
      <c r="H591" s="175"/>
      <c r="I591" s="174"/>
    </row>
    <row r="592" spans="1:9">
      <c r="A592" s="413"/>
      <c r="D592" s="174"/>
      <c r="E592" s="174"/>
      <c r="F592" s="174"/>
      <c r="G592" s="174"/>
      <c r="H592" s="175"/>
      <c r="I592" s="174"/>
    </row>
    <row r="593" spans="1:9">
      <c r="A593" s="413"/>
      <c r="D593" s="174"/>
      <c r="E593" s="174"/>
      <c r="F593" s="174"/>
      <c r="G593" s="174"/>
      <c r="H593" s="175"/>
      <c r="I593" s="174"/>
    </row>
  </sheetData>
  <sheetProtection password="EBB3" sheet="1" objects="1" scenarios="1" selectLockedCells="1" selectUnlockedCells="1"/>
  <phoneticPr fontId="4" type="noConversion"/>
  <printOptions horizontalCentered="1" verticalCentered="1"/>
  <pageMargins left="0" right="0" top="0" bottom="0" header="0" footer="0"/>
  <pageSetup orientation="landscape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D1:J62"/>
  <sheetViews>
    <sheetView topLeftCell="D1" workbookViewId="0">
      <selection activeCell="G26" sqref="G26"/>
    </sheetView>
  </sheetViews>
  <sheetFormatPr defaultColWidth="12.42578125" defaultRowHeight="12.75"/>
  <cols>
    <col min="1" max="3" width="12.42578125" style="2" customWidth="1"/>
    <col min="4" max="4" width="4.7109375" style="2" customWidth="1"/>
    <col min="5" max="5" width="20.140625" style="2" customWidth="1"/>
    <col min="6" max="6" width="57.140625" style="2" customWidth="1"/>
    <col min="7" max="7" width="24" style="2" customWidth="1"/>
    <col min="8" max="8" width="29.5703125" style="2" customWidth="1"/>
    <col min="9" max="9" width="26" style="2" customWidth="1"/>
    <col min="10" max="16384" width="12.42578125" style="2"/>
  </cols>
  <sheetData>
    <row r="1" spans="4:10">
      <c r="D1" s="4"/>
      <c r="E1" s="3" t="s">
        <v>342</v>
      </c>
      <c r="F1" s="3"/>
      <c r="G1" s="75" t="s">
        <v>63</v>
      </c>
      <c r="H1" s="54" t="s">
        <v>66</v>
      </c>
      <c r="I1" s="85" t="s">
        <v>343</v>
      </c>
      <c r="J1" s="47"/>
    </row>
    <row r="2" spans="4:10">
      <c r="D2" s="41"/>
      <c r="F2" s="111" t="s">
        <v>68</v>
      </c>
      <c r="G2" s="48">
        <v>39630</v>
      </c>
      <c r="H2" s="181">
        <v>376000511</v>
      </c>
      <c r="I2" s="50"/>
      <c r="J2" s="47"/>
    </row>
    <row r="3" spans="4:10">
      <c r="D3" s="41"/>
      <c r="E3" s="112"/>
      <c r="F3" s="111" t="s">
        <v>73</v>
      </c>
      <c r="G3" s="48">
        <v>39994</v>
      </c>
      <c r="H3" s="7" t="s">
        <v>344</v>
      </c>
      <c r="I3" s="50"/>
      <c r="J3" s="47"/>
    </row>
    <row r="4" spans="4:10">
      <c r="D4" s="4"/>
      <c r="E4" s="74" t="s">
        <v>345</v>
      </c>
      <c r="F4" s="3"/>
      <c r="G4" s="3"/>
      <c r="H4" s="3"/>
      <c r="I4" s="182"/>
      <c r="J4" s="47"/>
    </row>
    <row r="5" spans="4:10">
      <c r="D5" s="41"/>
      <c r="E5" s="99" t="s">
        <v>346</v>
      </c>
      <c r="I5" s="120"/>
      <c r="J5" s="47"/>
    </row>
    <row r="6" spans="4:10">
      <c r="D6" s="41"/>
      <c r="E6" s="99" t="s">
        <v>347</v>
      </c>
      <c r="F6" s="112"/>
      <c r="G6" s="112"/>
      <c r="H6" s="112"/>
      <c r="I6" s="120"/>
      <c r="J6" s="47"/>
    </row>
    <row r="7" spans="4:10">
      <c r="D7" s="4"/>
      <c r="E7" s="3"/>
      <c r="F7" s="4"/>
      <c r="G7" s="82" t="s">
        <v>348</v>
      </c>
      <c r="H7" s="82" t="s">
        <v>349</v>
      </c>
      <c r="I7" s="85" t="s">
        <v>350</v>
      </c>
      <c r="J7" s="47"/>
    </row>
    <row r="8" spans="4:10">
      <c r="D8" s="41"/>
      <c r="E8" s="84" t="s">
        <v>351</v>
      </c>
      <c r="F8" s="52" t="s">
        <v>352</v>
      </c>
      <c r="G8" s="52" t="s">
        <v>353</v>
      </c>
      <c r="H8" s="52" t="s">
        <v>354</v>
      </c>
      <c r="I8" s="53" t="s">
        <v>354</v>
      </c>
      <c r="J8" s="47"/>
    </row>
    <row r="9" spans="4:10">
      <c r="D9" s="4"/>
      <c r="E9" s="15" t="s">
        <v>240</v>
      </c>
      <c r="F9" s="15" t="s">
        <v>241</v>
      </c>
      <c r="G9" s="15" t="s">
        <v>242</v>
      </c>
      <c r="H9" s="15" t="s">
        <v>243</v>
      </c>
      <c r="I9" s="46" t="s">
        <v>244</v>
      </c>
      <c r="J9" s="47"/>
    </row>
    <row r="10" spans="4:10">
      <c r="D10" s="54">
        <v>1</v>
      </c>
      <c r="E10" s="54" t="s">
        <v>355</v>
      </c>
      <c r="F10" s="74"/>
      <c r="G10" s="129"/>
      <c r="H10" s="129"/>
      <c r="I10" s="183"/>
      <c r="J10" s="47"/>
    </row>
    <row r="11" spans="4:10">
      <c r="D11" s="54">
        <v>2</v>
      </c>
      <c r="E11" s="64" t="s">
        <v>356</v>
      </c>
      <c r="F11" s="64"/>
      <c r="G11" s="59"/>
      <c r="H11" s="55"/>
      <c r="I11" s="184"/>
      <c r="J11" s="47"/>
    </row>
    <row r="12" spans="4:10">
      <c r="D12" s="54">
        <v>3</v>
      </c>
      <c r="E12" s="36" t="s">
        <v>357</v>
      </c>
      <c r="F12" s="185" t="s">
        <v>358</v>
      </c>
      <c r="G12" s="186"/>
      <c r="H12" s="186">
        <v>0</v>
      </c>
      <c r="I12" s="184"/>
      <c r="J12" s="47"/>
    </row>
    <row r="13" spans="4:10">
      <c r="D13" s="54">
        <v>4</v>
      </c>
      <c r="E13" s="36" t="s">
        <v>359</v>
      </c>
      <c r="F13" s="185" t="s">
        <v>358</v>
      </c>
      <c r="G13" s="186"/>
      <c r="H13" s="186">
        <v>0</v>
      </c>
      <c r="I13" s="184"/>
      <c r="J13" s="47"/>
    </row>
    <row r="14" spans="4:10">
      <c r="D14" s="54">
        <v>5</v>
      </c>
      <c r="E14" s="36" t="s">
        <v>360</v>
      </c>
      <c r="F14" s="185" t="s">
        <v>358</v>
      </c>
      <c r="G14" s="187" t="s">
        <v>361</v>
      </c>
      <c r="H14" s="186">
        <v>0</v>
      </c>
      <c r="I14" s="184"/>
      <c r="J14" s="47"/>
    </row>
    <row r="15" spans="4:10">
      <c r="D15" s="54">
        <v>6</v>
      </c>
      <c r="E15" s="36" t="s">
        <v>280</v>
      </c>
      <c r="F15" s="185" t="s">
        <v>358</v>
      </c>
      <c r="G15" s="186"/>
      <c r="H15" s="186">
        <v>0</v>
      </c>
      <c r="I15" s="184"/>
      <c r="J15" s="47"/>
    </row>
    <row r="16" spans="4:10">
      <c r="D16" s="54">
        <v>7</v>
      </c>
      <c r="E16" s="64"/>
      <c r="F16" s="127"/>
      <c r="G16" s="59"/>
      <c r="H16" s="55"/>
      <c r="I16" s="184"/>
      <c r="J16" s="47"/>
    </row>
    <row r="17" spans="4:10">
      <c r="D17" s="54">
        <v>8</v>
      </c>
      <c r="E17" s="64"/>
      <c r="F17" s="127"/>
      <c r="G17" s="59"/>
      <c r="H17" s="55"/>
      <c r="I17" s="184"/>
      <c r="J17" s="47"/>
    </row>
    <row r="18" spans="4:10">
      <c r="D18" s="54">
        <v>9</v>
      </c>
      <c r="E18" s="64"/>
      <c r="F18" s="127"/>
      <c r="G18" s="59"/>
      <c r="H18" s="55"/>
      <c r="I18" s="184"/>
      <c r="J18" s="47"/>
    </row>
    <row r="19" spans="4:10">
      <c r="D19" s="54">
        <v>10</v>
      </c>
      <c r="E19" s="64"/>
      <c r="F19" s="127"/>
      <c r="G19" s="59"/>
      <c r="H19" s="55"/>
      <c r="I19" s="184"/>
      <c r="J19" s="47"/>
    </row>
    <row r="20" spans="4:10">
      <c r="D20" s="54">
        <v>11</v>
      </c>
      <c r="E20" s="64"/>
      <c r="F20" s="64"/>
      <c r="G20" s="59"/>
      <c r="H20" s="55"/>
      <c r="I20" s="184"/>
      <c r="J20" s="47"/>
    </row>
    <row r="21" spans="4:10">
      <c r="D21" s="54">
        <v>12</v>
      </c>
      <c r="E21" s="188" t="s">
        <v>362</v>
      </c>
      <c r="F21" s="189"/>
      <c r="G21" s="56">
        <f>SUM(G11:G20)</f>
        <v>0</v>
      </c>
      <c r="H21" s="56">
        <f>SUM(H11:H20)</f>
        <v>0</v>
      </c>
      <c r="I21" s="57">
        <f>SUM(I11:I20)</f>
        <v>0</v>
      </c>
      <c r="J21" s="47"/>
    </row>
    <row r="22" spans="4:10">
      <c r="D22" s="54">
        <v>13</v>
      </c>
      <c r="E22" s="54" t="s">
        <v>363</v>
      </c>
      <c r="F22" s="76"/>
      <c r="G22" s="129"/>
      <c r="H22" s="129"/>
      <c r="I22" s="183"/>
      <c r="J22" s="47"/>
    </row>
    <row r="23" spans="4:10">
      <c r="D23" s="54">
        <v>14</v>
      </c>
      <c r="E23" s="64" t="s">
        <v>356</v>
      </c>
      <c r="F23" s="64"/>
      <c r="G23" s="59"/>
      <c r="H23" s="55"/>
      <c r="I23" s="184"/>
      <c r="J23" s="47"/>
    </row>
    <row r="24" spans="4:10">
      <c r="D24" s="54">
        <v>15</v>
      </c>
      <c r="E24" s="64"/>
      <c r="F24" s="64"/>
      <c r="G24" s="59"/>
      <c r="H24" s="55"/>
      <c r="I24" s="184"/>
      <c r="J24" s="47"/>
    </row>
    <row r="25" spans="4:10">
      <c r="D25" s="54">
        <v>16</v>
      </c>
      <c r="E25" s="64"/>
      <c r="F25" s="64"/>
      <c r="G25" s="59"/>
      <c r="H25" s="55"/>
      <c r="I25" s="184"/>
      <c r="J25" s="47"/>
    </row>
    <row r="26" spans="4:10">
      <c r="D26" s="54">
        <v>17</v>
      </c>
      <c r="E26" s="64"/>
      <c r="F26" s="64"/>
      <c r="G26" s="59"/>
      <c r="H26" s="55"/>
      <c r="I26" s="184"/>
      <c r="J26" s="47"/>
    </row>
    <row r="27" spans="4:10">
      <c r="D27" s="54">
        <v>18</v>
      </c>
      <c r="E27" s="64"/>
      <c r="F27" s="64"/>
      <c r="G27" s="59"/>
      <c r="H27" s="55"/>
      <c r="I27" s="184"/>
      <c r="J27" s="47"/>
    </row>
    <row r="28" spans="4:10">
      <c r="D28" s="54">
        <v>19</v>
      </c>
      <c r="E28" s="64"/>
      <c r="F28" s="64"/>
      <c r="G28" s="59"/>
      <c r="H28" s="55"/>
      <c r="I28" s="184"/>
      <c r="J28" s="47"/>
    </row>
    <row r="29" spans="4:10">
      <c r="D29" s="54">
        <v>20</v>
      </c>
      <c r="E29" s="64"/>
      <c r="F29" s="64"/>
      <c r="G29" s="59"/>
      <c r="H29" s="55"/>
      <c r="I29" s="184"/>
      <c r="J29" s="47"/>
    </row>
    <row r="30" spans="4:10">
      <c r="D30" s="54">
        <v>21</v>
      </c>
      <c r="E30" s="64"/>
      <c r="F30" s="64"/>
      <c r="G30" s="59"/>
      <c r="H30" s="55"/>
      <c r="I30" s="184"/>
      <c r="J30" s="47"/>
    </row>
    <row r="31" spans="4:10">
      <c r="D31" s="54">
        <v>22</v>
      </c>
      <c r="E31" s="188" t="s">
        <v>364</v>
      </c>
      <c r="F31" s="189"/>
      <c r="G31" s="56">
        <f>SUM(G23:G30)</f>
        <v>0</v>
      </c>
      <c r="H31" s="56">
        <f>SUM(H23:H30)</f>
        <v>0</v>
      </c>
      <c r="I31" s="57">
        <f>SUM(I23:I30)</f>
        <v>0</v>
      </c>
      <c r="J31" s="47"/>
    </row>
    <row r="32" spans="4:10">
      <c r="D32" s="54">
        <v>23</v>
      </c>
      <c r="E32" s="137" t="s">
        <v>365</v>
      </c>
      <c r="F32" s="76"/>
      <c r="G32" s="56">
        <f>G31+G21</f>
        <v>0</v>
      </c>
      <c r="H32" s="56">
        <f>H31+H21</f>
        <v>0</v>
      </c>
      <c r="I32" s="57">
        <f>I31+I21</f>
        <v>0</v>
      </c>
      <c r="J32" s="47"/>
    </row>
    <row r="33" spans="4:10">
      <c r="D33" s="54">
        <v>24</v>
      </c>
      <c r="E33" s="88" t="s">
        <v>366</v>
      </c>
      <c r="F33" s="190"/>
      <c r="G33" s="191"/>
      <c r="H33" s="191"/>
      <c r="I33" s="192"/>
      <c r="J33" s="47"/>
    </row>
    <row r="34" spans="4:10">
      <c r="D34" s="54">
        <v>25</v>
      </c>
      <c r="E34" s="193"/>
      <c r="F34" s="64"/>
      <c r="G34" s="59"/>
      <c r="H34" s="55"/>
      <c r="I34" s="184"/>
      <c r="J34" s="47"/>
    </row>
    <row r="35" spans="4:10">
      <c r="D35" s="54">
        <v>26</v>
      </c>
      <c r="E35" s="64"/>
      <c r="F35" s="64"/>
      <c r="G35" s="59"/>
      <c r="H35" s="55"/>
      <c r="I35" s="184"/>
      <c r="J35" s="47"/>
    </row>
    <row r="36" spans="4:10">
      <c r="D36" s="54">
        <v>27</v>
      </c>
      <c r="E36" s="188" t="s">
        <v>367</v>
      </c>
      <c r="F36" s="189"/>
      <c r="G36" s="55"/>
      <c r="H36" s="55"/>
      <c r="I36" s="184"/>
      <c r="J36" s="47"/>
    </row>
    <row r="37" spans="4:10">
      <c r="D37" s="54">
        <v>28</v>
      </c>
      <c r="E37" s="137" t="s">
        <v>368</v>
      </c>
      <c r="F37" s="76"/>
      <c r="G37" s="56">
        <f>G32+G34+G35+G36</f>
        <v>0</v>
      </c>
      <c r="H37" s="56">
        <f>H32+H34+H35+H36</f>
        <v>0</v>
      </c>
      <c r="I37" s="57">
        <f>I32+I34+I35+I36</f>
        <v>0</v>
      </c>
      <c r="J37" s="47"/>
    </row>
    <row r="38" spans="4:10">
      <c r="D38" s="54">
        <v>29</v>
      </c>
      <c r="E38" s="137" t="s">
        <v>369</v>
      </c>
      <c r="F38" s="76"/>
      <c r="G38" s="191"/>
      <c r="H38" s="56">
        <f>H37+I37</f>
        <v>0</v>
      </c>
      <c r="I38" s="192"/>
      <c r="J38" s="47"/>
    </row>
    <row r="39" spans="4:10">
      <c r="D39" s="54">
        <v>30</v>
      </c>
      <c r="E39" s="137" t="s">
        <v>370</v>
      </c>
      <c r="F39" s="76"/>
      <c r="G39" s="191"/>
      <c r="H39" s="55"/>
      <c r="I39" s="192"/>
      <c r="J39" s="47"/>
    </row>
    <row r="40" spans="4:10">
      <c r="D40" s="54">
        <v>31</v>
      </c>
      <c r="E40" s="137" t="s">
        <v>371</v>
      </c>
      <c r="F40" s="76"/>
      <c r="G40" s="191"/>
      <c r="H40" s="55"/>
      <c r="I40" s="192"/>
      <c r="J40" s="47"/>
    </row>
    <row r="41" spans="4:10">
      <c r="D41" s="54">
        <v>32</v>
      </c>
      <c r="E41" s="137" t="s">
        <v>372</v>
      </c>
      <c r="F41" s="76"/>
      <c r="G41" s="191"/>
      <c r="H41" s="55"/>
      <c r="I41" s="192"/>
      <c r="J41" s="47"/>
    </row>
    <row r="42" spans="4:10">
      <c r="D42" s="54">
        <v>33</v>
      </c>
      <c r="E42" s="137" t="s">
        <v>373</v>
      </c>
      <c r="F42" s="76"/>
      <c r="G42" s="191"/>
      <c r="H42" s="55"/>
      <c r="I42" s="192"/>
      <c r="J42" s="47"/>
    </row>
    <row r="43" spans="4:10">
      <c r="D43" s="54">
        <v>34</v>
      </c>
      <c r="E43" s="137" t="s">
        <v>373</v>
      </c>
      <c r="F43" s="76"/>
      <c r="G43" s="191"/>
      <c r="H43" s="55"/>
      <c r="I43" s="192"/>
      <c r="J43" s="47"/>
    </row>
    <row r="44" spans="4:10">
      <c r="D44" s="54">
        <v>35</v>
      </c>
      <c r="E44" s="137" t="s">
        <v>373</v>
      </c>
      <c r="F44" s="76"/>
      <c r="G44" s="191"/>
      <c r="H44" s="55"/>
      <c r="I44" s="192"/>
      <c r="J44" s="47"/>
    </row>
    <row r="45" spans="4:10">
      <c r="D45" s="54">
        <v>36</v>
      </c>
      <c r="E45" s="137" t="s">
        <v>373</v>
      </c>
      <c r="F45" s="76"/>
      <c r="G45" s="191"/>
      <c r="H45" s="55"/>
      <c r="I45" s="192"/>
      <c r="J45" s="47"/>
    </row>
    <row r="46" spans="4:10">
      <c r="D46" s="54">
        <v>37</v>
      </c>
      <c r="E46" s="137" t="s">
        <v>374</v>
      </c>
      <c r="F46" s="76"/>
      <c r="G46" s="191"/>
      <c r="H46" s="56">
        <f>H38-H39-H40-H41-H42-H43-H44-H45</f>
        <v>0</v>
      </c>
      <c r="I46" s="194"/>
      <c r="J46" s="47"/>
    </row>
    <row r="47" spans="4:10">
      <c r="D47" s="43"/>
      <c r="E47" s="76" t="s">
        <v>375</v>
      </c>
      <c r="F47" s="195"/>
      <c r="G47" s="195"/>
      <c r="H47" s="195"/>
      <c r="I47" s="196" t="s">
        <v>376</v>
      </c>
    </row>
    <row r="48" spans="4:10">
      <c r="E48" s="79" t="s">
        <v>377</v>
      </c>
      <c r="F48" s="77"/>
      <c r="G48" s="77"/>
      <c r="H48" s="77"/>
      <c r="I48" s="77"/>
    </row>
    <row r="50" spans="6:6" ht="15.75">
      <c r="F50" s="45" t="s">
        <v>58</v>
      </c>
    </row>
    <row r="51" spans="6:6" ht="15.75">
      <c r="F51" s="45" t="s">
        <v>163</v>
      </c>
    </row>
    <row r="52" spans="6:6" ht="15.75">
      <c r="F52" s="45" t="s">
        <v>60</v>
      </c>
    </row>
    <row r="53" spans="6:6" ht="15.75">
      <c r="F53" s="45"/>
    </row>
    <row r="54" spans="6:6" ht="15.75">
      <c r="F54" s="45" t="s">
        <v>61</v>
      </c>
    </row>
    <row r="55" spans="6:6" ht="15.75">
      <c r="F55" s="45" t="s">
        <v>378</v>
      </c>
    </row>
    <row r="57" spans="6:6" ht="15.75">
      <c r="F57" s="45"/>
    </row>
    <row r="58" spans="6:6" ht="15.75">
      <c r="F58" s="45"/>
    </row>
    <row r="59" spans="6:6" ht="15.75">
      <c r="F59" s="45"/>
    </row>
    <row r="60" spans="6:6" ht="15.75">
      <c r="F60" s="45"/>
    </row>
    <row r="61" spans="6:6" ht="15.75">
      <c r="F61" s="45"/>
    </row>
    <row r="62" spans="6:6" ht="15.75">
      <c r="F62" s="45"/>
    </row>
  </sheetData>
  <phoneticPr fontId="4" type="noConversion"/>
  <printOptions horizontalCentered="1" verticalCentered="1"/>
  <pageMargins left="0" right="0" top="0" bottom="0" header="0" footer="0"/>
  <pageSetup scale="85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Trial Bal</vt:lpstr>
      <vt:lpstr>Cover Sheet</vt:lpstr>
      <vt:lpstr>Schedule A</vt:lpstr>
      <vt:lpstr>Schedule B</vt:lpstr>
      <vt:lpstr>Schedule C</vt:lpstr>
      <vt:lpstr>Schedule D</vt:lpstr>
      <vt:lpstr>Schedule E</vt:lpstr>
      <vt:lpstr>Schedyle F</vt:lpstr>
      <vt:lpstr>Schedule G</vt:lpstr>
      <vt:lpstr>Schedule H</vt:lpstr>
      <vt:lpstr>Schedule HB</vt:lpstr>
      <vt:lpstr>Schedule HC</vt:lpstr>
      <vt:lpstr>Schedule HD</vt:lpstr>
      <vt:lpstr>Schedule I</vt:lpstr>
      <vt:lpstr>Schedule J</vt:lpstr>
      <vt:lpstr>Schedule JB</vt:lpstr>
      <vt:lpstr>Schedule K</vt:lpstr>
      <vt:lpstr>Schedule L</vt:lpstr>
      <vt:lpstr>'Cover Sheet'!Print_Area</vt:lpstr>
      <vt:lpstr>'Schedule A'!Print_Area</vt:lpstr>
      <vt:lpstr>'Schedule B'!Print_Area</vt:lpstr>
      <vt:lpstr>'Schedule C'!Print_Area</vt:lpstr>
      <vt:lpstr>'Schedule D'!Print_Area</vt:lpstr>
      <vt:lpstr>'Schedule E'!Print_Area</vt:lpstr>
      <vt:lpstr>'Schedule G'!Print_Area</vt:lpstr>
      <vt:lpstr>'Schedule H'!Print_Area</vt:lpstr>
      <vt:lpstr>'Schedule HB'!Print_Area</vt:lpstr>
      <vt:lpstr>'Schedule HC'!Print_Area</vt:lpstr>
      <vt:lpstr>'Schedule HD'!Print_Area</vt:lpstr>
      <vt:lpstr>'Schedule I'!Print_Area</vt:lpstr>
      <vt:lpstr>'Schedule J'!Print_Area</vt:lpstr>
      <vt:lpstr>'Schedule JB'!Print_Area</vt:lpstr>
      <vt:lpstr>'Schedule K'!Print_Area</vt:lpstr>
      <vt:lpstr>'Schedule L'!Print_Area</vt:lpstr>
      <vt:lpstr>'Schedyle F'!Print_Area</vt:lpstr>
      <vt:lpstr>'Trial Bal'!Print_Area</vt:lpstr>
    </vt:vector>
  </TitlesOfParts>
  <Company>University of Illinois Medical Center at Chicago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rkaewp1</dc:creator>
  <cp:lastModifiedBy>Ratikorn</cp:lastModifiedBy>
  <cp:lastPrinted>2009-12-16T21:16:10Z</cp:lastPrinted>
  <dcterms:created xsi:type="dcterms:W3CDTF">2009-12-07T21:47:14Z</dcterms:created>
  <dcterms:modified xsi:type="dcterms:W3CDTF">2009-12-16T21:25:25Z</dcterms:modified>
</cp:coreProperties>
</file>