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  <c r="L25"/>
  <c r="J25"/>
  <c r="H25"/>
  <c r="F25"/>
  <c r="D25"/>
  <c r="D42" l="1"/>
  <c r="L20"/>
  <c r="J20"/>
  <c r="H20"/>
  <c r="F20"/>
  <c r="D20"/>
  <c r="D53"/>
  <c r="H53"/>
  <c r="J53" s="1"/>
  <c r="L53" s="1"/>
  <c r="F53"/>
  <c r="B56" l="1"/>
  <c r="B20"/>
  <c r="B22" s="1"/>
  <c r="B24" s="1"/>
  <c r="B27" s="1"/>
  <c r="B44"/>
  <c r="F52"/>
  <c r="J52" s="1"/>
  <c r="D52"/>
  <c r="H52" s="1"/>
  <c r="L52" s="1"/>
  <c r="B48"/>
  <c r="B47"/>
  <c r="B46"/>
  <c r="B45"/>
  <c r="D6"/>
  <c r="D46" l="1"/>
  <c r="D41"/>
  <c r="D47"/>
  <c r="D48"/>
  <c r="F6"/>
  <c r="D22"/>
  <c r="D45"/>
  <c r="B49"/>
  <c r="H6" l="1"/>
  <c r="F41"/>
  <c r="F47" s="1"/>
  <c r="H23"/>
  <c r="H45" s="1"/>
  <c r="H42"/>
  <c r="H48" s="1"/>
  <c r="F23"/>
  <c r="F45" s="1"/>
  <c r="F42"/>
  <c r="F22"/>
  <c r="F24" s="1"/>
  <c r="D24"/>
  <c r="D27" s="1"/>
  <c r="D30" s="1"/>
  <c r="D31" s="1"/>
  <c r="F48"/>
  <c r="J6"/>
  <c r="B50"/>
  <c r="B54"/>
  <c r="J41" l="1"/>
  <c r="H41"/>
  <c r="H47" s="1"/>
  <c r="H22"/>
  <c r="H46"/>
  <c r="J23"/>
  <c r="J45" s="1"/>
  <c r="J22"/>
  <c r="J42"/>
  <c r="J48" s="1"/>
  <c r="J46"/>
  <c r="F46"/>
  <c r="H24"/>
  <c r="H27" s="1"/>
  <c r="H30" s="1"/>
  <c r="H31" s="1"/>
  <c r="H38" s="1"/>
  <c r="F27"/>
  <c r="F30" s="1"/>
  <c r="F31" s="1"/>
  <c r="F38" s="1"/>
  <c r="L6"/>
  <c r="D38"/>
  <c r="D44"/>
  <c r="D49" s="1"/>
  <c r="D54" s="1"/>
  <c r="L46" l="1"/>
  <c r="L41"/>
  <c r="F44"/>
  <c r="F49" s="1"/>
  <c r="F54" s="1"/>
  <c r="L23"/>
  <c r="L45" s="1"/>
  <c r="L42"/>
  <c r="L48" s="1"/>
  <c r="H44"/>
  <c r="H49" s="1"/>
  <c r="H54" s="1"/>
  <c r="J47"/>
  <c r="J24"/>
  <c r="J27" s="1"/>
  <c r="J30" s="1"/>
  <c r="J31" s="1"/>
  <c r="J44" s="1"/>
  <c r="L22"/>
  <c r="J49" l="1"/>
  <c r="J54" s="1"/>
  <c r="L47"/>
  <c r="L24"/>
  <c r="L27" s="1"/>
  <c r="L30" s="1"/>
  <c r="L31" s="1"/>
  <c r="J38"/>
  <c r="L44" l="1"/>
  <c r="L49" s="1"/>
  <c r="B55" s="1"/>
  <c r="L38"/>
  <c r="L54" l="1"/>
  <c r="B57"/>
  <c r="B59" l="1"/>
  <c r="B61" s="1"/>
  <c r="B62" s="1"/>
</calcChain>
</file>

<file path=xl/comments1.xml><?xml version="1.0" encoding="utf-8"?>
<comments xmlns="http://schemas.openxmlformats.org/spreadsheetml/2006/main">
  <authors>
    <author>a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a:</t>
        </r>
        <r>
          <rPr>
            <sz val="8"/>
            <color indexed="81"/>
            <rFont val="Tahoma"/>
            <family val="2"/>
          </rPr>
          <t xml:space="preserve">
Target
Apr
May
Jun
Jul
Aug
good monsoon VS neutral forecasted earlier
good cropping
</t>
        </r>
      </text>
    </comment>
  </commentList>
</comments>
</file>

<file path=xl/sharedStrings.xml><?xml version="1.0" encoding="utf-8"?>
<sst xmlns="http://schemas.openxmlformats.org/spreadsheetml/2006/main" count="67" uniqueCount="62">
  <si>
    <t>2010A</t>
  </si>
  <si>
    <t>2012E</t>
  </si>
  <si>
    <t>2013E</t>
  </si>
  <si>
    <t>2014E</t>
  </si>
  <si>
    <t>2015E</t>
  </si>
  <si>
    <t>%</t>
  </si>
  <si>
    <t>WACC</t>
  </si>
  <si>
    <t>Depreciation</t>
  </si>
  <si>
    <t>Excise Duty</t>
  </si>
  <si>
    <t>Net Sales</t>
  </si>
  <si>
    <t>Other Income</t>
  </si>
  <si>
    <t>Stock Adjustments</t>
  </si>
  <si>
    <t>Total Income</t>
  </si>
  <si>
    <t>Expenditure</t>
  </si>
  <si>
    <t>Raw Materials</t>
  </si>
  <si>
    <t>Power &amp; Fuel Cost</t>
  </si>
  <si>
    <t>Employee Cost</t>
  </si>
  <si>
    <t>Other Manufacturing Expenses</t>
  </si>
  <si>
    <t>Selling and Admin Expenses</t>
  </si>
  <si>
    <t>Miscellaneous Expenses</t>
  </si>
  <si>
    <t>Preoperative Exp Capitalised</t>
  </si>
  <si>
    <t>Total Expenses</t>
  </si>
  <si>
    <t>Operating Profit</t>
  </si>
  <si>
    <t>PBDIT</t>
  </si>
  <si>
    <t>Interest</t>
  </si>
  <si>
    <t>PBDT</t>
  </si>
  <si>
    <t>Other Written Off</t>
  </si>
  <si>
    <t>Profit Before Tax</t>
  </si>
  <si>
    <t>Extra-ordinary items</t>
  </si>
  <si>
    <t>PBT (Post Extra-ord Items)</t>
  </si>
  <si>
    <t>Tax</t>
  </si>
  <si>
    <t>Reported Net Profit</t>
  </si>
  <si>
    <t>Total Value Addition</t>
  </si>
  <si>
    <t>Preference Dividend</t>
  </si>
  <si>
    <t>Equity Dividend</t>
  </si>
  <si>
    <t>Corporate Dividend Tax</t>
  </si>
  <si>
    <t>Per share data (annualised)</t>
  </si>
  <si>
    <t>Shares in issue (lakhs)</t>
  </si>
  <si>
    <t>Earning Per Share (Rs)</t>
  </si>
  <si>
    <t>Equity Dividend (%)</t>
  </si>
  <si>
    <t>Book Value (Rs)</t>
  </si>
  <si>
    <t>PAT</t>
  </si>
  <si>
    <t>Interest(1-.33)</t>
  </si>
  <si>
    <t>investment in FA</t>
  </si>
  <si>
    <t>Investment in WC</t>
  </si>
  <si>
    <t>Capex</t>
  </si>
  <si>
    <t>WC</t>
  </si>
  <si>
    <t>FCFF</t>
  </si>
  <si>
    <t>net borrowings</t>
  </si>
  <si>
    <t>FCFE</t>
  </si>
  <si>
    <t>Present Value</t>
  </si>
  <si>
    <t>Present value factor</t>
  </si>
  <si>
    <t>present Value of TV</t>
  </si>
  <si>
    <t>TV discount factor</t>
  </si>
  <si>
    <t>Value of the firm</t>
  </si>
  <si>
    <t>Market Value of debt</t>
  </si>
  <si>
    <t>Value of Equity</t>
  </si>
  <si>
    <t>Value per share</t>
  </si>
  <si>
    <t>2011E</t>
  </si>
  <si>
    <t>Growth in Sales</t>
  </si>
  <si>
    <t>Terminal Value</t>
  </si>
  <si>
    <t>used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</si>
</sst>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9" fontId="0" fillId="0" borderId="0" xfId="0" applyNumberFormat="1"/>
    <xf numFmtId="0" fontId="0" fillId="0" borderId="1" xfId="0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9" xfId="0" applyBorder="1"/>
    <xf numFmtId="2" fontId="0" fillId="0" borderId="10" xfId="0" applyNumberFormat="1" applyBorder="1"/>
    <xf numFmtId="2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77"/>
  <sheetViews>
    <sheetView tabSelected="1" workbookViewId="0"/>
  </sheetViews>
  <sheetFormatPr defaultRowHeight="15"/>
  <cols>
    <col min="1" max="1" width="28.7109375" bestFit="1" customWidth="1"/>
    <col min="2" max="2" width="9.5703125" bestFit="1" customWidth="1"/>
    <col min="3" max="5" width="9.140625" customWidth="1"/>
    <col min="7" max="7" width="9.140625" customWidth="1"/>
    <col min="9" max="9" width="9.140625" customWidth="1"/>
    <col min="10" max="10" width="8.5703125" bestFit="1" customWidth="1"/>
    <col min="11" max="22" width="9.140625" customWidth="1"/>
  </cols>
  <sheetData>
    <row r="3" spans="1:12">
      <c r="D3" s="1"/>
    </row>
    <row r="4" spans="1:12">
      <c r="B4" s="1" t="s">
        <v>0</v>
      </c>
      <c r="C4" s="1" t="s">
        <v>5</v>
      </c>
      <c r="D4" s="1" t="s">
        <v>58</v>
      </c>
      <c r="E4" s="1" t="s">
        <v>5</v>
      </c>
      <c r="F4" s="1" t="s">
        <v>1</v>
      </c>
      <c r="G4" s="1" t="s">
        <v>5</v>
      </c>
      <c r="H4" s="1" t="s">
        <v>2</v>
      </c>
      <c r="I4" s="1" t="s">
        <v>5</v>
      </c>
      <c r="J4" s="1" t="s">
        <v>3</v>
      </c>
      <c r="K4" s="1" t="s">
        <v>5</v>
      </c>
      <c r="L4" s="1" t="s">
        <v>4</v>
      </c>
    </row>
    <row r="5" spans="1:12" s="1" customFormat="1">
      <c r="A5" s="1" t="s">
        <v>59</v>
      </c>
      <c r="D5" s="2">
        <v>0.25</v>
      </c>
      <c r="E5" s="2"/>
      <c r="F5" s="2">
        <v>0.2</v>
      </c>
      <c r="G5" s="2"/>
      <c r="H5" s="2">
        <v>0.15</v>
      </c>
      <c r="I5" s="2"/>
      <c r="J5" s="2">
        <v>0.15</v>
      </c>
      <c r="K5" s="2"/>
      <c r="L5" s="2">
        <v>0.15</v>
      </c>
    </row>
    <row r="6" spans="1:12" s="1" customFormat="1">
      <c r="A6" s="1" t="s">
        <v>61</v>
      </c>
      <c r="B6" s="1">
        <v>12043.48</v>
      </c>
      <c r="C6" s="1">
        <v>25</v>
      </c>
      <c r="D6" s="1">
        <f>B6*(1+C6%)</f>
        <v>15054.349999999999</v>
      </c>
      <c r="E6" s="1">
        <v>20</v>
      </c>
      <c r="F6" s="1">
        <f>D6*(1+E6%)</f>
        <v>18065.219999999998</v>
      </c>
      <c r="G6" s="1">
        <v>15</v>
      </c>
      <c r="H6" s="1">
        <f>F6*(1+G6%)</f>
        <v>20775.002999999997</v>
      </c>
      <c r="I6" s="1">
        <v>15</v>
      </c>
      <c r="J6" s="1">
        <f>H6*(1+I6%)</f>
        <v>23891.253449999993</v>
      </c>
      <c r="K6" s="1">
        <v>15</v>
      </c>
      <c r="L6" s="1">
        <f>J6*(1+K6%)</f>
        <v>27474.94146749999</v>
      </c>
    </row>
    <row r="7" spans="1:12" s="1" customFormat="1" hidden="1">
      <c r="A7" s="1" t="s">
        <v>8</v>
      </c>
      <c r="B7" s="1">
        <v>607.70000000000005</v>
      </c>
    </row>
    <row r="8" spans="1:12" s="1" customFormat="1" hidden="1">
      <c r="A8" s="1" t="s">
        <v>9</v>
      </c>
      <c r="B8" s="1">
        <v>11813.25</v>
      </c>
    </row>
    <row r="9" spans="1:12" s="1" customFormat="1" hidden="1">
      <c r="A9" s="1" t="s">
        <v>10</v>
      </c>
      <c r="B9" s="1">
        <v>38.76</v>
      </c>
    </row>
    <row r="10" spans="1:12" s="1" customFormat="1" hidden="1">
      <c r="A10" s="1" t="s">
        <v>11</v>
      </c>
      <c r="B10" s="1">
        <v>47.6</v>
      </c>
    </row>
    <row r="11" spans="1:12" s="1" customFormat="1" hidden="1">
      <c r="A11" s="1" t="s">
        <v>12</v>
      </c>
      <c r="B11" s="1">
        <v>11899.61</v>
      </c>
    </row>
    <row r="12" spans="1:12" s="1" customFormat="1" hidden="1">
      <c r="A12" s="1" t="s">
        <v>13</v>
      </c>
    </row>
    <row r="13" spans="1:12" s="1" customFormat="1" hidden="1">
      <c r="A13" s="1" t="s">
        <v>14</v>
      </c>
      <c r="B13" s="1">
        <v>8187.11</v>
      </c>
    </row>
    <row r="14" spans="1:12" s="1" customFormat="1" hidden="1">
      <c r="A14" s="1" t="s">
        <v>15</v>
      </c>
      <c r="B14" s="1">
        <v>70.349999999999994</v>
      </c>
    </row>
    <row r="15" spans="1:12" s="1" customFormat="1" hidden="1">
      <c r="A15" s="1" t="s">
        <v>16</v>
      </c>
      <c r="B15" s="1">
        <v>411.76</v>
      </c>
    </row>
    <row r="16" spans="1:12" s="1" customFormat="1" hidden="1">
      <c r="A16" s="1" t="s">
        <v>17</v>
      </c>
      <c r="B16" s="1">
        <v>73.8</v>
      </c>
    </row>
    <row r="17" spans="1:12" s="1" customFormat="1" hidden="1">
      <c r="A17" s="1" t="s">
        <v>18</v>
      </c>
      <c r="B17" s="1">
        <v>423.87</v>
      </c>
    </row>
    <row r="18" spans="1:12" s="1" customFormat="1" hidden="1">
      <c r="A18" s="1" t="s">
        <v>19</v>
      </c>
      <c r="B18" s="1">
        <v>221.94</v>
      </c>
    </row>
    <row r="19" spans="1:12" s="1" customFormat="1" hidden="1">
      <c r="A19" s="1" t="s">
        <v>20</v>
      </c>
      <c r="B19" s="1">
        <v>-15.67</v>
      </c>
    </row>
    <row r="20" spans="1:12" s="1" customFormat="1">
      <c r="A20" s="1" t="s">
        <v>21</v>
      </c>
      <c r="B20" s="1">
        <f>8070.44+1273.65</f>
        <v>9344.09</v>
      </c>
      <c r="D20" s="1">
        <f>(D6*74%)+((D6*74%)*8%)</f>
        <v>12031.436519999999</v>
      </c>
      <c r="F20" s="1">
        <f>(F6*74%)+((F6*74%)*8%)</f>
        <v>14437.723823999999</v>
      </c>
      <c r="H20" s="1">
        <f>(H6*74%)+((H6*74%)*8%)</f>
        <v>16603.382397599995</v>
      </c>
      <c r="J20" s="1">
        <f>(J6*74%)+((J6*74%)*8%)</f>
        <v>19093.889757239995</v>
      </c>
      <c r="L20" s="1">
        <f>(L6*74%)+((L6*74%)*8%)</f>
        <v>21957.973220825992</v>
      </c>
    </row>
    <row r="21" spans="1:12" s="1" customFormat="1" hidden="1">
      <c r="A21" s="1" t="s">
        <v>22</v>
      </c>
      <c r="B21" s="1">
        <v>2487.69</v>
      </c>
    </row>
    <row r="22" spans="1:12" s="1" customFormat="1">
      <c r="A22" s="1" t="s">
        <v>23</v>
      </c>
      <c r="B22" s="1">
        <f>B6-B20</f>
        <v>2699.3899999999994</v>
      </c>
      <c r="D22" s="1">
        <f>D6-D20</f>
        <v>3022.9134799999993</v>
      </c>
      <c r="F22" s="1">
        <f>F6-F20</f>
        <v>3627.4961759999987</v>
      </c>
      <c r="H22" s="1">
        <f>H6-H20</f>
        <v>4171.6206024000021</v>
      </c>
      <c r="J22" s="1">
        <f>J6-J20</f>
        <v>4797.3636927599982</v>
      </c>
      <c r="L22" s="1">
        <f>L6-L20</f>
        <v>5516.9682466739978</v>
      </c>
    </row>
    <row r="23" spans="1:12" s="1" customFormat="1">
      <c r="A23" s="1" t="s">
        <v>24</v>
      </c>
      <c r="B23" s="1">
        <v>59.8</v>
      </c>
      <c r="D23" s="1">
        <f>D6*0.5%</f>
        <v>75.271749999999997</v>
      </c>
      <c r="F23" s="1">
        <f>F6*0.5%</f>
        <v>90.326099999999983</v>
      </c>
      <c r="H23" s="1">
        <f>H6*0.5%</f>
        <v>103.87501499999999</v>
      </c>
      <c r="J23" s="1">
        <f>J6*0.5%</f>
        <v>119.45626724999997</v>
      </c>
      <c r="L23" s="1">
        <f>L6*0.5%</f>
        <v>137.37470733749996</v>
      </c>
    </row>
    <row r="24" spans="1:12" s="1" customFormat="1">
      <c r="A24" s="1" t="s">
        <v>25</v>
      </c>
      <c r="B24" s="1">
        <f>B22-B23</f>
        <v>2639.5899999999992</v>
      </c>
      <c r="D24" s="1">
        <f>D22-D23</f>
        <v>2947.6417299999994</v>
      </c>
      <c r="F24" s="1">
        <f>F22-F23</f>
        <v>3537.170075999999</v>
      </c>
      <c r="H24" s="1">
        <f>H22-H23</f>
        <v>4067.745587400002</v>
      </c>
      <c r="J24" s="1">
        <f>J22-J23</f>
        <v>4677.9074255099986</v>
      </c>
      <c r="L24" s="1">
        <f>L22-L23</f>
        <v>5379.593539336498</v>
      </c>
    </row>
    <row r="25" spans="1:12" s="1" customFormat="1">
      <c r="A25" s="1" t="s">
        <v>7</v>
      </c>
      <c r="B25" s="1">
        <v>136.44999999999999</v>
      </c>
      <c r="D25" s="1">
        <f>(D6*1%)</f>
        <v>150.54349999999999</v>
      </c>
      <c r="F25" s="1">
        <f>(F6*1%)</f>
        <v>180.65219999999997</v>
      </c>
      <c r="H25" s="1">
        <f>(H6*1%)</f>
        <v>207.75002999999998</v>
      </c>
      <c r="J25" s="1">
        <f>(J6*1%)</f>
        <v>238.91253449999994</v>
      </c>
      <c r="L25" s="1">
        <f>(L6*1%)</f>
        <v>274.74941467499991</v>
      </c>
    </row>
    <row r="26" spans="1:12" s="1" customFormat="1" hidden="1">
      <c r="A26" s="1" t="s">
        <v>26</v>
      </c>
      <c r="B26" s="1">
        <v>0</v>
      </c>
    </row>
    <row r="27" spans="1:12" s="1" customFormat="1">
      <c r="A27" s="1" t="s">
        <v>27</v>
      </c>
      <c r="B27" s="1">
        <f>B24-B25</f>
        <v>2503.1399999999994</v>
      </c>
      <c r="D27" s="1">
        <f>D24-D25</f>
        <v>2797.0982299999996</v>
      </c>
      <c r="F27" s="1">
        <f>F24-F25</f>
        <v>3356.517875999999</v>
      </c>
      <c r="H27" s="1">
        <f>H24-H25</f>
        <v>3859.9955574000019</v>
      </c>
      <c r="J27" s="1">
        <f>J24-J25</f>
        <v>4438.9948910099984</v>
      </c>
      <c r="L27" s="1">
        <f>L24-L25</f>
        <v>5104.8441246614984</v>
      </c>
    </row>
    <row r="28" spans="1:12" s="1" customFormat="1" hidden="1">
      <c r="A28" s="1" t="s">
        <v>28</v>
      </c>
      <c r="B28" s="1">
        <v>24.25</v>
      </c>
    </row>
    <row r="29" spans="1:12" s="1" customFormat="1" hidden="1">
      <c r="A29" s="1" t="s">
        <v>29</v>
      </c>
      <c r="B29" s="1">
        <v>2408.27</v>
      </c>
    </row>
    <row r="30" spans="1:12" s="1" customFormat="1">
      <c r="A30" s="1" t="s">
        <v>30</v>
      </c>
      <c r="B30" s="1">
        <v>707.5</v>
      </c>
      <c r="D30" s="1">
        <f>D27*33%</f>
        <v>923.04241589999992</v>
      </c>
      <c r="F30" s="1">
        <f>F27*33%</f>
        <v>1107.6508990799998</v>
      </c>
      <c r="H30" s="1">
        <f>H27*33%</f>
        <v>1273.7985339420006</v>
      </c>
      <c r="J30" s="1">
        <f>J27*33%</f>
        <v>1464.8683140332996</v>
      </c>
      <c r="L30" s="1">
        <f>L27*33%</f>
        <v>1684.5985611382946</v>
      </c>
    </row>
    <row r="31" spans="1:12" s="1" customFormat="1">
      <c r="A31" s="1" t="s">
        <v>31</v>
      </c>
      <c r="B31" s="1">
        <v>1702.73</v>
      </c>
      <c r="D31" s="1">
        <f>D27-D30</f>
        <v>1874.0558140999997</v>
      </c>
      <c r="F31" s="1">
        <f>F27-F30</f>
        <v>2248.8669769199992</v>
      </c>
      <c r="H31" s="1">
        <f>H27-H30</f>
        <v>2586.1970234580012</v>
      </c>
      <c r="J31" s="1">
        <f>J27-J30</f>
        <v>2974.1265769766987</v>
      </c>
      <c r="L31" s="1">
        <f>L27-L30</f>
        <v>3420.2455635232036</v>
      </c>
    </row>
    <row r="32" spans="1:12" s="1" customFormat="1" hidden="1">
      <c r="A32" s="1" t="s">
        <v>32</v>
      </c>
      <c r="B32" s="1">
        <v>1186.05</v>
      </c>
    </row>
    <row r="33" spans="1:23" s="1" customFormat="1" hidden="1">
      <c r="A33" s="1" t="s">
        <v>33</v>
      </c>
      <c r="B33" s="1">
        <v>0</v>
      </c>
    </row>
    <row r="34" spans="1:23" s="1" customFormat="1" hidden="1">
      <c r="A34" s="1" t="s">
        <v>34</v>
      </c>
      <c r="B34" s="1">
        <v>578.73</v>
      </c>
    </row>
    <row r="35" spans="1:23" s="1" customFormat="1" hidden="1">
      <c r="A35" s="1" t="s">
        <v>35</v>
      </c>
      <c r="B35" s="1">
        <v>96.12</v>
      </c>
    </row>
    <row r="36" spans="1:23" s="1" customFormat="1" hidden="1">
      <c r="A36" s="1" t="s">
        <v>36</v>
      </c>
    </row>
    <row r="37" spans="1:23" s="1" customFormat="1">
      <c r="A37" s="1" t="s">
        <v>37</v>
      </c>
      <c r="B37" s="1">
        <v>14.47</v>
      </c>
      <c r="D37" s="1">
        <v>28.936799999999998</v>
      </c>
      <c r="F37" s="1">
        <v>28.936799999999998</v>
      </c>
      <c r="H37" s="1">
        <v>28.936799999999998</v>
      </c>
      <c r="J37" s="1">
        <v>28.936799999999998</v>
      </c>
      <c r="L37" s="1">
        <v>28.936799999999998</v>
      </c>
    </row>
    <row r="38" spans="1:23" s="1" customFormat="1">
      <c r="A38" s="1" t="s">
        <v>38</v>
      </c>
      <c r="B38" s="1">
        <v>117.69</v>
      </c>
      <c r="D38" s="1">
        <f>D31/D37</f>
        <v>64.763754599679288</v>
      </c>
      <c r="F38" s="1">
        <f>F31/F37</f>
        <v>77.71650551961514</v>
      </c>
      <c r="H38" s="1">
        <f>H31/H37</f>
        <v>89.373981347557489</v>
      </c>
      <c r="J38" s="1">
        <f>J31/J37</f>
        <v>102.78007854969101</v>
      </c>
      <c r="L38" s="1">
        <f>L31/L37</f>
        <v>118.19709033214467</v>
      </c>
    </row>
    <row r="39" spans="1:23" hidden="1">
      <c r="A39" t="s">
        <v>39</v>
      </c>
      <c r="B39" s="1">
        <v>400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hidden="1">
      <c r="A40" t="s">
        <v>40</v>
      </c>
      <c r="B40" s="1">
        <v>202.4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3">
      <c r="A41" s="1" t="s">
        <v>45</v>
      </c>
      <c r="B41" s="1">
        <v>73.75</v>
      </c>
      <c r="C41" s="1"/>
      <c r="D41" s="1">
        <f>D6*5%</f>
        <v>752.71749999999997</v>
      </c>
      <c r="E41" s="1"/>
      <c r="F41" s="1">
        <f>F6*5%</f>
        <v>903.26099999999997</v>
      </c>
      <c r="G41" s="1"/>
      <c r="H41" s="1">
        <f>H6*4%</f>
        <v>831.00011999999992</v>
      </c>
      <c r="I41" s="1"/>
      <c r="J41" s="1">
        <f>J6*4%</f>
        <v>955.65013799999974</v>
      </c>
      <c r="K41" s="1"/>
      <c r="L41" s="1">
        <f>L6*4%</f>
        <v>1098.9976586999996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1" t="s">
        <v>46</v>
      </c>
      <c r="B42" s="1">
        <v>-1154</v>
      </c>
      <c r="C42" s="1"/>
      <c r="D42" s="1">
        <f>D6*-2%</f>
        <v>-301.08699999999999</v>
      </c>
      <c r="E42" s="1"/>
      <c r="F42" s="1">
        <f>F6*-2%</f>
        <v>-361.30439999999993</v>
      </c>
      <c r="G42" s="1"/>
      <c r="H42" s="1">
        <f>H6*-2%</f>
        <v>-415.50005999999996</v>
      </c>
      <c r="I42" s="1"/>
      <c r="J42" s="1">
        <f>J6*-2%</f>
        <v>-477.82506899999987</v>
      </c>
      <c r="K42" s="1"/>
      <c r="L42" s="1">
        <f>L6*-2%</f>
        <v>-549.49882934999982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3" ht="15.75" thickBot="1">
      <c r="A43" s="1" t="s">
        <v>48</v>
      </c>
      <c r="B43" s="1">
        <v>-231.42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>
      <c r="A44" s="3" t="s">
        <v>41</v>
      </c>
      <c r="B44" s="4">
        <f>B31</f>
        <v>1702.73</v>
      </c>
      <c r="C44" s="4"/>
      <c r="D44" s="4">
        <f>D31</f>
        <v>1874.0558140999997</v>
      </c>
      <c r="E44" s="4"/>
      <c r="F44" s="4">
        <f>F31</f>
        <v>2248.8669769199992</v>
      </c>
      <c r="G44" s="4"/>
      <c r="H44" s="4">
        <f>H31</f>
        <v>2586.1970234580012</v>
      </c>
      <c r="I44" s="4"/>
      <c r="J44" s="4">
        <f>J31</f>
        <v>2974.1265769766987</v>
      </c>
      <c r="K44" s="4"/>
      <c r="L44" s="5">
        <f>L31</f>
        <v>3420.2455635232036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3">
      <c r="A45" s="6" t="s">
        <v>42</v>
      </c>
      <c r="B45" s="7">
        <f>B23*(1-0.33)</f>
        <v>40.065999999999995</v>
      </c>
      <c r="C45" s="7"/>
      <c r="D45" s="7">
        <f>D23*(1-0.33)</f>
        <v>50.43207249999999</v>
      </c>
      <c r="E45" s="7"/>
      <c r="F45" s="7">
        <f>F23*(1-0.33)</f>
        <v>60.518486999999979</v>
      </c>
      <c r="G45" s="7"/>
      <c r="H45" s="7">
        <f>H23*(1-0.33)</f>
        <v>69.596260049999984</v>
      </c>
      <c r="I45" s="7"/>
      <c r="J45" s="7">
        <f>J23*(1-0.33)</f>
        <v>80.035699057499968</v>
      </c>
      <c r="K45" s="7"/>
      <c r="L45" s="8">
        <f>L23*(1-0.33)</f>
        <v>92.041053916124966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3">
      <c r="A46" s="6" t="s">
        <v>7</v>
      </c>
      <c r="B46" s="7">
        <f>B25</f>
        <v>136.44999999999999</v>
      </c>
      <c r="C46" s="7"/>
      <c r="D46" s="7">
        <f>D25</f>
        <v>150.54349999999999</v>
      </c>
      <c r="E46" s="7"/>
      <c r="F46" s="7">
        <f>F25</f>
        <v>180.65219999999997</v>
      </c>
      <c r="G46" s="7"/>
      <c r="H46" s="7">
        <f>H25</f>
        <v>207.75002999999998</v>
      </c>
      <c r="I46" s="7"/>
      <c r="J46" s="7">
        <f>J25</f>
        <v>238.91253449999994</v>
      </c>
      <c r="K46" s="7"/>
      <c r="L46" s="8">
        <f>L25</f>
        <v>274.74941467499991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3">
      <c r="A47" s="6" t="s">
        <v>43</v>
      </c>
      <c r="B47" s="7">
        <f>B41</f>
        <v>73.75</v>
      </c>
      <c r="C47" s="7"/>
      <c r="D47" s="7">
        <f>D41</f>
        <v>752.71749999999997</v>
      </c>
      <c r="E47" s="7"/>
      <c r="F47" s="7">
        <f>F41</f>
        <v>903.26099999999997</v>
      </c>
      <c r="G47" s="7"/>
      <c r="H47" s="7">
        <f>H41</f>
        <v>831.00011999999992</v>
      </c>
      <c r="I47" s="7"/>
      <c r="J47" s="7">
        <f>J41</f>
        <v>955.65013799999974</v>
      </c>
      <c r="K47" s="7"/>
      <c r="L47" s="8">
        <f>L41</f>
        <v>1098.9976586999996</v>
      </c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3">
      <c r="A48" s="6" t="s">
        <v>44</v>
      </c>
      <c r="B48" s="7">
        <f>B42</f>
        <v>-1154</v>
      </c>
      <c r="C48" s="7"/>
      <c r="D48" s="7">
        <f>D42</f>
        <v>-301.08699999999999</v>
      </c>
      <c r="E48" s="7"/>
      <c r="F48" s="7">
        <f>F42</f>
        <v>-361.30439999999993</v>
      </c>
      <c r="G48" s="7"/>
      <c r="H48" s="7">
        <f>H42</f>
        <v>-415.50005999999996</v>
      </c>
      <c r="I48" s="7"/>
      <c r="J48" s="7">
        <f>J42</f>
        <v>-477.82506899999987</v>
      </c>
      <c r="K48" s="7"/>
      <c r="L48" s="8">
        <f>L42</f>
        <v>-549.49882934999982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thickBot="1">
      <c r="A49" s="9" t="s">
        <v>47</v>
      </c>
      <c r="B49" s="10">
        <f>B44+B45+B46-B47-B48</f>
        <v>2959.4960000000001</v>
      </c>
      <c r="C49" s="10"/>
      <c r="D49" s="10">
        <f>D44+D45+D46-D47-D48</f>
        <v>1623.4008865999997</v>
      </c>
      <c r="E49" s="10"/>
      <c r="F49" s="10">
        <f>F44+F45+F46-F47-F48</f>
        <v>1948.081063919999</v>
      </c>
      <c r="G49" s="10"/>
      <c r="H49" s="10">
        <f>H44+H45+H46-H47-H48</f>
        <v>2448.0432535080017</v>
      </c>
      <c r="I49" s="10"/>
      <c r="J49" s="10">
        <f>J44+J45+J46-J47-J48</f>
        <v>2815.2497415341991</v>
      </c>
      <c r="K49" s="10"/>
      <c r="L49" s="11">
        <f>L44+L45+L46-L47-L48</f>
        <v>3237.5372027643289</v>
      </c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idden="1">
      <c r="A50" t="s">
        <v>49</v>
      </c>
      <c r="B50" s="1">
        <f>B49-B45+B43</f>
        <v>2688.01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>
      <c r="A52" t="s">
        <v>6</v>
      </c>
      <c r="B52" s="1">
        <v>11</v>
      </c>
      <c r="C52" s="1"/>
      <c r="D52" s="1">
        <f>B52</f>
        <v>11</v>
      </c>
      <c r="E52" s="1"/>
      <c r="F52" s="1">
        <f>B52</f>
        <v>11</v>
      </c>
      <c r="G52" s="1"/>
      <c r="H52" s="1">
        <f>D52</f>
        <v>11</v>
      </c>
      <c r="I52" s="1"/>
      <c r="J52" s="1">
        <f>F52</f>
        <v>11</v>
      </c>
      <c r="K52" s="1"/>
      <c r="L52" s="1">
        <f>H52</f>
        <v>11</v>
      </c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thickBot="1">
      <c r="A53" t="s">
        <v>51</v>
      </c>
      <c r="B53" s="1">
        <v>1</v>
      </c>
      <c r="C53" s="1"/>
      <c r="D53" s="1">
        <f>1/1.11</f>
        <v>0.9009009009009008</v>
      </c>
      <c r="E53" s="1"/>
      <c r="F53" s="1">
        <f>D53*$D$53</f>
        <v>0.8116224332440547</v>
      </c>
      <c r="G53" s="1"/>
      <c r="H53" s="1">
        <f>F53*$D$53</f>
        <v>0.73119138130095007</v>
      </c>
      <c r="I53" s="1"/>
      <c r="J53" s="1">
        <f>H53*$D$53</f>
        <v>0.65873097414500004</v>
      </c>
      <c r="K53" s="1"/>
      <c r="L53" s="1">
        <f>J53*$D$53</f>
        <v>0.59345132805855849</v>
      </c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thickBot="1">
      <c r="A54" s="12" t="s">
        <v>50</v>
      </c>
      <c r="B54" s="13">
        <f>B49*B53</f>
        <v>2959.4960000000001</v>
      </c>
      <c r="C54" s="13"/>
      <c r="D54" s="13">
        <f>D49*D53</f>
        <v>1462.5233212612609</v>
      </c>
      <c r="E54" s="13"/>
      <c r="F54" s="13">
        <f>F49*F53</f>
        <v>1581.1062932554164</v>
      </c>
      <c r="G54" s="13"/>
      <c r="H54" s="13">
        <f>H49*H53</f>
        <v>1789.9881280169877</v>
      </c>
      <c r="I54" s="13"/>
      <c r="J54" s="13">
        <f>J49*J53</f>
        <v>1854.4922047022826</v>
      </c>
      <c r="K54" s="13"/>
      <c r="L54" s="14">
        <f>L49*L53</f>
        <v>1921.3207526194815</v>
      </c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>
      <c r="A55" t="s">
        <v>60</v>
      </c>
      <c r="B55" s="1">
        <f>((L49*(1+0.06))/(B52-6))*100</f>
        <v>68635.788698603777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>
      <c r="A56" t="s">
        <v>53</v>
      </c>
      <c r="B56" s="1">
        <f>L53</f>
        <v>0.59345132805855849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>
      <c r="A57" t="s">
        <v>52</v>
      </c>
      <c r="B57" s="1">
        <f>B55*B56</f>
        <v>40731.999955533014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>
      <c r="A59" t="s">
        <v>54</v>
      </c>
      <c r="B59" s="1">
        <f>(SUM(D54:L54))+B57</f>
        <v>49341.430655388445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>
      <c r="A60" t="s">
        <v>55</v>
      </c>
      <c r="B60" s="1">
        <v>1338.58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>
      <c r="A61" t="s">
        <v>56</v>
      </c>
      <c r="B61" s="1">
        <f>B59-B60</f>
        <v>48002.850655388444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>
      <c r="A62" t="s">
        <v>57</v>
      </c>
      <c r="B62" s="1">
        <f>B61/D37</f>
        <v>1658.8859395437107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>
      <c r="B69" s="1"/>
      <c r="C69" s="1"/>
    </row>
    <row r="70" spans="2:22">
      <c r="C70" s="1"/>
    </row>
    <row r="71" spans="2:22">
      <c r="C71" s="1"/>
    </row>
    <row r="72" spans="2:22">
      <c r="C72" s="1"/>
      <c r="D72" s="1"/>
    </row>
    <row r="73" spans="2:22">
      <c r="C73" s="1"/>
    </row>
    <row r="74" spans="2:22">
      <c r="C74" s="1"/>
    </row>
    <row r="75" spans="2:22">
      <c r="C75" s="1"/>
    </row>
    <row r="76" spans="2:22">
      <c r="C76" s="1"/>
    </row>
    <row r="77" spans="2:22">
      <c r="C77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raj</cp:lastModifiedBy>
  <dcterms:created xsi:type="dcterms:W3CDTF">2010-09-23T07:34:01Z</dcterms:created>
  <dcterms:modified xsi:type="dcterms:W3CDTF">2011-02-22T17:37:04Z</dcterms:modified>
</cp:coreProperties>
</file>