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59" activeTab="0"/>
  </bookViews>
  <sheets>
    <sheet name="All Dept CECSE155X Hrly" sheetId="1" r:id="rId1"/>
    <sheet name="Labor, OT, Fringe Savings" sheetId="2" r:id="rId2"/>
  </sheets>
  <definedNames>
    <definedName name="EssfHasNonUnique" localSheetId="0">FALSE</definedName>
    <definedName name="EssfHasNonUnique" localSheetId="1">FALSE</definedName>
    <definedName name="_xlnm.Print_Area" localSheetId="0">'All Dept CECSE155X Hrly'!$A$1:$I$101</definedName>
    <definedName name="_xlnm.Print_Area" localSheetId="1">'Labor, OT, Fringe Savings'!$A$1:$F$53</definedName>
  </definedNames>
  <calcPr fullCalcOnLoad="1"/>
</workbook>
</file>

<file path=xl/sharedStrings.xml><?xml version="1.0" encoding="utf-8"?>
<sst xmlns="http://schemas.openxmlformats.org/spreadsheetml/2006/main" count="1325" uniqueCount="116">
  <si>
    <t>S0266 HWM - LAPORTE CASTING</t>
  </si>
  <si>
    <t>US Dollar</t>
  </si>
  <si>
    <t>Affiliates</t>
  </si>
  <si>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</si>
  <si>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</si>
  <si>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</si>
  <si>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</si>
  <si>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</si>
  <si>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</si>
  <si>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</si>
  <si>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</si>
  <si>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</si>
  <si>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</si>
  <si>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</si>
  <si>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</si>
  <si>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</si>
  <si>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YearTotal</t>
  </si>
  <si>
    <t>Q1</t>
  </si>
  <si>
    <t>Q2</t>
  </si>
  <si>
    <t>Q3</t>
  </si>
  <si>
    <t>Q4</t>
  </si>
  <si>
    <t>FY08</t>
  </si>
  <si>
    <t>FY06</t>
  </si>
  <si>
    <t>FY07</t>
  </si>
  <si>
    <t>H7100 Manufacturing Expense - Operating</t>
  </si>
  <si>
    <t>0</t>
  </si>
  <si>
    <t>Total</t>
  </si>
  <si>
    <t>Wax</t>
  </si>
  <si>
    <t>H7600 Plant Administrative Expense - Lvl H</t>
  </si>
  <si>
    <t>95722 GBS Procurement Ops Local Non-Shared</t>
  </si>
  <si>
    <t>95504 Payroll</t>
  </si>
  <si>
    <t>95501 Location/Plant HR Services</t>
  </si>
  <si>
    <t>95001 Location/Plant Administration</t>
  </si>
  <si>
    <t>96101 EHS Administrative</t>
  </si>
  <si>
    <t>96105 Medical</t>
  </si>
  <si>
    <t>95702 Stores/Receiving</t>
  </si>
  <si>
    <t>95201 Location Accounting/Finance</t>
  </si>
  <si>
    <t>95202 Location Cost/Product Accounting</t>
  </si>
  <si>
    <t>95900 Information Systems PAE</t>
  </si>
  <si>
    <t>96301 Engineering-Administration</t>
  </si>
  <si>
    <t>96304 Engineering-ManufacturingIE</t>
  </si>
  <si>
    <t>96305 Quality Control/Assurance/Inspection</t>
  </si>
  <si>
    <t>96306 Production Control and Planning</t>
  </si>
  <si>
    <t>98001 Sales-Administration</t>
  </si>
  <si>
    <t xml:space="preserve">     34700 Casting - Wax #1</t>
  </si>
  <si>
    <t xml:space="preserve">     34708 Casting Wax-Injection</t>
  </si>
  <si>
    <t xml:space="preserve">     34800 Casting - Shell #1</t>
  </si>
  <si>
    <t xml:space="preserve">     34900 Casting - Foundry #1</t>
  </si>
  <si>
    <t xml:space="preserve">     34901 Casting - Foundry #2</t>
  </si>
  <si>
    <t xml:space="preserve">     35000 Casting - Cleaning #1</t>
  </si>
  <si>
    <t xml:space="preserve">     35100 Casting - Cutoff/Gring/Proc Machining #1</t>
  </si>
  <si>
    <t xml:space="preserve">     35101 Casting - Cutoff/Gring/Proc Machining #2</t>
  </si>
  <si>
    <t xml:space="preserve">     35200 Casting - Heat Treat #1</t>
  </si>
  <si>
    <t xml:space="preserve">     35400 Casting - Testing #1</t>
  </si>
  <si>
    <t xml:space="preserve">     35401 Casting - Testing #2</t>
  </si>
  <si>
    <t xml:space="preserve">     35402 Metallurgical Control HNC</t>
  </si>
  <si>
    <t xml:space="preserve">     35409 Casting - Testing FPI/Zyglo</t>
  </si>
  <si>
    <t xml:space="preserve">     35500 Casting - Finishing #1</t>
  </si>
  <si>
    <t xml:space="preserve">     34501 Business Center Mgmt - 1</t>
  </si>
  <si>
    <t xml:space="preserve">     34513 Manufacturing Engineering</t>
  </si>
  <si>
    <t xml:space="preserve">     34601 Casting Tool Room</t>
  </si>
  <si>
    <t xml:space="preserve">     34602 Casting Layout and Setup</t>
  </si>
  <si>
    <t xml:space="preserve">     35600 Shipping #1</t>
  </si>
  <si>
    <t xml:space="preserve">     36800 Plant General #1</t>
  </si>
  <si>
    <t xml:space="preserve">     36801 Plant Quality #1</t>
  </si>
  <si>
    <t xml:space="preserve">     36803 Plant General #2</t>
  </si>
  <si>
    <t xml:space="preserve">     36902 Plant Facilities Engineering</t>
  </si>
  <si>
    <t xml:space="preserve">     37007 Lot Trace Admin</t>
  </si>
  <si>
    <t xml:space="preserve">     37008 Material Data Management</t>
  </si>
  <si>
    <t>Plan Budget</t>
  </si>
  <si>
    <t>Act vs Plan Budget</t>
  </si>
  <si>
    <t>Hyperion Essbase Server 11- GL Hist</t>
  </si>
  <si>
    <t>B155 Hourly Employee Expenses</t>
  </si>
  <si>
    <t>Cast + Monoshell</t>
  </si>
  <si>
    <t>FPI, XRAY, Weld</t>
  </si>
  <si>
    <t>Total Plant</t>
  </si>
  <si>
    <t>YTD Savings</t>
  </si>
  <si>
    <t>2008 Savings Target</t>
  </si>
  <si>
    <t>Actual vs Plan Spending Hourly- Labor, OT, Fringes</t>
  </si>
  <si>
    <t>Plan Spend</t>
  </si>
  <si>
    <t>Plan Spend Volume Impacted</t>
  </si>
  <si>
    <t>Q1 Savings Projections</t>
  </si>
  <si>
    <t>Q2 Savings Projections</t>
  </si>
  <si>
    <t>Q3 Savings Projections</t>
  </si>
  <si>
    <t>Q4 Savings Projections</t>
  </si>
  <si>
    <t>YTD Savings Volume Impacted Over / (Under) Plan</t>
  </si>
  <si>
    <t xml:space="preserve">Ytd Volume Increase over / (under) Plan- </t>
  </si>
  <si>
    <t>May YTD Savings over / (under) 2008 Plan</t>
  </si>
  <si>
    <t>Ahead or Behind 2008 Plan YTD</t>
  </si>
  <si>
    <t>($000's)</t>
  </si>
  <si>
    <t>2007 YTD Spend</t>
  </si>
  <si>
    <t>2008 vs 2008 YTD Casting Sales $ Volume Change - Inc / (Dec)-Full Yr Projected</t>
  </si>
  <si>
    <t>2007 vs 2008 YTD Casting Sales $ Volume Change - Inc / (Dec)</t>
  </si>
  <si>
    <t>Post Cast-Finish</t>
  </si>
  <si>
    <t>Ahead or Behind 2008 Plan YTD Savings -Volume Impacted</t>
  </si>
  <si>
    <t>2007 vs 2008 YTD Spend -Actual- Fav / (Unfav)</t>
  </si>
  <si>
    <t>2008 vs 2008 YTD Spend -Volume Impacted- Fav / (Unfav)</t>
  </si>
  <si>
    <t>June YTD Plan Savings Target</t>
  </si>
  <si>
    <t>Diff</t>
  </si>
  <si>
    <t xml:space="preserve">     35100 Casting - Knockout &amp; Cutoff</t>
  </si>
  <si>
    <t xml:space="preserve">     35101 Casting - Machining</t>
  </si>
  <si>
    <t xml:space="preserve">     35000 Casting - Metal Cleaning</t>
  </si>
  <si>
    <t xml:space="preserve">     35500 Casting - Stators</t>
  </si>
  <si>
    <t>DI Targets Monthly</t>
  </si>
  <si>
    <t xml:space="preserve">    Post Cast</t>
  </si>
  <si>
    <t xml:space="preserve">    Finishing</t>
  </si>
  <si>
    <t>DI Actuals Monthly</t>
  </si>
  <si>
    <t>subtotal</t>
  </si>
  <si>
    <t>Postcast/Finish Savings Above/Below Plan</t>
  </si>
  <si>
    <t>Post Cast</t>
  </si>
  <si>
    <t>Finishing (w/ Heat Treat &amp; Machining)</t>
  </si>
  <si>
    <t xml:space="preserve">     35100 Casting - Knockout &amp; Cutoff    PC</t>
  </si>
  <si>
    <t xml:space="preserve">     35000 Casting - Metal Cleaning       PC</t>
  </si>
  <si>
    <t xml:space="preserve">     35200 Casting - Heat Treat #1       FIN</t>
  </si>
  <si>
    <t xml:space="preserve">     35101 Casting - Machining                FIN</t>
  </si>
  <si>
    <t xml:space="preserve">     35500 Casting - Stators          FIN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</si>
</sst>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0.0%"/>
    <numFmt numFmtId="168" formatCode="_(* #,##0.000_);_(* \(#,##0.000\);_(* &quot;-&quot;???_);_(@_)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  <numFmt numFmtId="172" formatCode="_(&quot;$&quot;* #,##0.0_);_(&quot;$&quot;* \(#,##0.0\);_(&quot;$&quot;* &quot;-&quot;?_);_(@_)"/>
    <numFmt numFmtId="173" formatCode="#,##0.0_);\(#,##0.0\)"/>
  </numFmts>
  <fonts count="12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9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8.25"/>
      <name val="Arial"/>
      <family val="2"/>
    </font>
    <font>
      <b/>
      <sz val="9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2" borderId="1" xfId="0" applyFont="1" applyFill="1" applyBorder="1" applyAlignment="1" quotePrefix="1">
      <alignment/>
    </xf>
    <xf numFmtId="0" fontId="0" fillId="0" borderId="0" xfId="0" applyAlignment="1" quotePrefix="1">
      <alignment/>
    </xf>
    <xf numFmtId="165" fontId="4" fillId="3" borderId="2" xfId="17" applyNumberFormat="1" applyFont="1" applyFill="1" applyBorder="1" applyAlignment="1" quotePrefix="1">
      <alignment horizontal="center"/>
    </xf>
    <xf numFmtId="165" fontId="4" fillId="3" borderId="3" xfId="17" applyNumberFormat="1" applyFont="1" applyFill="1" applyBorder="1" applyAlignment="1" quotePrefix="1">
      <alignment horizontal="center"/>
    </xf>
    <xf numFmtId="165" fontId="4" fillId="3" borderId="4" xfId="17" applyNumberFormat="1" applyFont="1" applyFill="1" applyBorder="1" applyAlignment="1" quotePrefix="1">
      <alignment horizontal="center"/>
    </xf>
    <xf numFmtId="0" fontId="0" fillId="3" borderId="0" xfId="0" applyFill="1" applyAlignment="1" quotePrefix="1">
      <alignment/>
    </xf>
    <xf numFmtId="165" fontId="0" fillId="0" borderId="0" xfId="17" applyNumberFormat="1" applyAlignment="1" quotePrefix="1">
      <alignment/>
    </xf>
    <xf numFmtId="165" fontId="0" fillId="0" borderId="0" xfId="17" applyNumberFormat="1" applyAlignment="1">
      <alignment/>
    </xf>
    <xf numFmtId="165" fontId="0" fillId="0" borderId="0" xfId="0" applyNumberFormat="1" applyAlignment="1">
      <alignment/>
    </xf>
    <xf numFmtId="44" fontId="0" fillId="0" borderId="0" xfId="17" applyAlignment="1" quotePrefix="1">
      <alignment/>
    </xf>
    <xf numFmtId="0" fontId="0" fillId="3" borderId="0" xfId="0" applyFill="1" applyAlignment="1" quotePrefix="1">
      <alignment horizontal="center"/>
    </xf>
    <xf numFmtId="0" fontId="0" fillId="4" borderId="0" xfId="0" applyFill="1" applyAlignment="1" quotePrefix="1">
      <alignment horizontal="center"/>
    </xf>
    <xf numFmtId="0" fontId="0" fillId="5" borderId="0" xfId="0" applyFill="1" applyAlignment="1" quotePrefix="1">
      <alignment horizontal="center"/>
    </xf>
    <xf numFmtId="0" fontId="0" fillId="2" borderId="0" xfId="0" applyFill="1" applyAlignment="1" quotePrefix="1">
      <alignment horizontal="center"/>
    </xf>
    <xf numFmtId="0" fontId="5" fillId="6" borderId="0" xfId="0" applyFont="1" applyFill="1" applyAlignment="1" quotePrefix="1">
      <alignment horizontal="center"/>
    </xf>
    <xf numFmtId="0" fontId="0" fillId="7" borderId="0" xfId="0" applyFill="1" applyAlignment="1" quotePrefix="1">
      <alignment horizontal="center"/>
    </xf>
    <xf numFmtId="0" fontId="0" fillId="8" borderId="0" xfId="0" applyFill="1" applyAlignment="1" quotePrefix="1">
      <alignment horizontal="center"/>
    </xf>
    <xf numFmtId="0" fontId="6" fillId="9" borderId="0" xfId="0" applyFont="1" applyFill="1" applyAlignment="1" quotePrefix="1">
      <alignment/>
    </xf>
    <xf numFmtId="165" fontId="4" fillId="0" borderId="1" xfId="17" applyNumberFormat="1" applyFont="1" applyBorder="1" applyAlignment="1">
      <alignment horizontal="center"/>
    </xf>
    <xf numFmtId="0" fontId="4" fillId="5" borderId="0" xfId="0" applyFont="1" applyFill="1" applyAlignment="1" quotePrefix="1">
      <alignment/>
    </xf>
    <xf numFmtId="0" fontId="0" fillId="0" borderId="0" xfId="0" applyAlignment="1">
      <alignment horizontal="center"/>
    </xf>
    <xf numFmtId="165" fontId="0" fillId="0" borderId="1" xfId="17" applyNumberFormat="1" applyBorder="1" applyAlignment="1">
      <alignment horizontal="center"/>
    </xf>
    <xf numFmtId="165" fontId="0" fillId="0" borderId="4" xfId="17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4" fillId="3" borderId="1" xfId="17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40" fontId="0" fillId="0" borderId="0" xfId="0" applyNumberFormat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38" fontId="4" fillId="3" borderId="1" xfId="0" applyNumberFormat="1" applyFont="1" applyFill="1" applyBorder="1" applyAlignment="1">
      <alignment horizontal="center"/>
    </xf>
    <xf numFmtId="165" fontId="4" fillId="0" borderId="0" xfId="17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/>
    </xf>
    <xf numFmtId="165" fontId="4" fillId="7" borderId="1" xfId="17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7" fontId="4" fillId="7" borderId="1" xfId="21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/>
    </xf>
    <xf numFmtId="0" fontId="4" fillId="3" borderId="0" xfId="0" applyFont="1" applyFill="1" applyAlignment="1" quotePrefix="1">
      <alignment/>
    </xf>
    <xf numFmtId="167" fontId="0" fillId="3" borderId="1" xfId="21" applyNumberFormat="1" applyFill="1" applyBorder="1" applyAlignment="1">
      <alignment horizontal="center"/>
    </xf>
    <xf numFmtId="0" fontId="4" fillId="0" borderId="4" xfId="0" applyFont="1" applyBorder="1" applyAlignment="1" quotePrefix="1">
      <alignment horizontal="center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0" fontId="0" fillId="0" borderId="0" xfId="0" applyNumberFormat="1" applyAlignment="1">
      <alignment/>
    </xf>
    <xf numFmtId="165" fontId="4" fillId="3" borderId="2" xfId="17" applyNumberFormat="1" applyFont="1" applyFill="1" applyBorder="1" applyAlignment="1">
      <alignment horizontal="center"/>
    </xf>
    <xf numFmtId="44" fontId="0" fillId="0" borderId="0" xfId="17" applyAlignment="1">
      <alignment/>
    </xf>
    <xf numFmtId="41" fontId="0" fillId="0" borderId="0" xfId="17" applyNumberFormat="1" applyAlignment="1" quotePrefix="1">
      <alignment/>
    </xf>
    <xf numFmtId="41" fontId="0" fillId="0" borderId="0" xfId="17" applyNumberFormat="1" applyAlignment="1">
      <alignment/>
    </xf>
    <xf numFmtId="37" fontId="0" fillId="0" borderId="0" xfId="17" applyNumberForma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1" fontId="0" fillId="0" borderId="0" xfId="0" applyNumberFormat="1" applyAlignment="1">
      <alignment/>
    </xf>
    <xf numFmtId="0" fontId="4" fillId="10" borderId="0" xfId="0" applyFont="1" applyFill="1" applyAlignment="1">
      <alignment horizontal="center"/>
    </xf>
    <xf numFmtId="0" fontId="0" fillId="11" borderId="0" xfId="0" applyFill="1" applyBorder="1" applyAlignment="1">
      <alignment horizontal="center"/>
    </xf>
    <xf numFmtId="41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Alignment="1">
      <alignment horizontal="right"/>
    </xf>
    <xf numFmtId="0" fontId="4" fillId="3" borderId="5" xfId="0" applyFont="1" applyFill="1" applyBorder="1" applyAlignment="1" quotePrefix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LaPorte Casting
June 2008 YTD Improvement Savings vs Plan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1025"/>
          <c:w val="0.9122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'Labor, OT, Fringe Savings'!$A$41</c:f>
              <c:strCache>
                <c:ptCount val="1"/>
                <c:pt idx="0">
                  <c:v>June YTD Plan Savings Target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'Labor, OT, Fringe Savings'!$B$25:$F$25</c:f>
              <c:strCache/>
            </c:strRef>
          </c:cat>
          <c:val>
            <c:numRef>
              <c:f>'Labor, OT, Fringe Savings'!$B$41:$F$41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769239"/>
        <c:axId val="269968"/>
      </c:barChart>
      <c:lineChart>
        <c:grouping val="standard"/>
        <c:varyColors val="0"/>
        <c:ser>
          <c:idx val="1"/>
          <c:order val="1"/>
          <c:tx>
            <c:strRef>
              <c:f>'Labor, OT, Fringe Savings'!$A$47</c:f>
              <c:strCache>
                <c:ptCount val="1"/>
                <c:pt idx="0">
                  <c:v>Ahead or Behind 2008 Plan YTD Savings -Volume Impacted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'Labor, OT, Fringe Savings'!$B$25:$F$25</c:f>
              <c:strCache/>
            </c:strRef>
          </c:cat>
          <c:val>
            <c:numRef>
              <c:f>'Labor, OT, Fringe Savings'!$B$47:$F$47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44769239"/>
        <c:axId val="269968"/>
      </c:lineChart>
      <c:catAx>
        <c:axId val="44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9968"/>
        <c:crosses val="autoZero"/>
        <c:auto val="1"/>
        <c:lblOffset val="100"/>
        <c:noMultiLvlLbl val="0"/>
      </c:catAx>
      <c:valAx>
        <c:axId val="269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($000's)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35"/>
          <c:w val="0.7645"/>
          <c:h val="0.0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5</xdr:col>
      <xdr:colOff>781050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123825" y="47625"/>
        <a:ext cx="96678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BR129"/>
  <sheetViews>
    <sheetView tabSelected="1" zoomScale="60" zoomScaleNormal="60" workbookViewId="0" topLeftCell="A1">
      <pane xSplit="3" ySplit="4" topLeftCell="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19" sqref="B119"/>
    </sheetView>
  </sheetViews>
  <sheetFormatPr defaultColWidth="9.140625" defaultRowHeight="12.75"/>
  <cols>
    <col min="1" max="1" width="50.421875" style="0" bestFit="1" customWidth="1"/>
    <col min="2" max="2" width="47.57421875" style="0" bestFit="1" customWidth="1"/>
    <col min="4" max="4" width="14.7109375" style="0" customWidth="1"/>
    <col min="5" max="5" width="16.00390625" style="0" customWidth="1"/>
    <col min="6" max="6" width="15.28125" style="0" customWidth="1"/>
    <col min="7" max="7" width="14.7109375" style="0" customWidth="1"/>
    <col min="8" max="8" width="14.140625" style="0" bestFit="1" customWidth="1"/>
    <col min="9" max="9" width="14.7109375" style="0" customWidth="1"/>
    <col min="10" max="10" width="15.7109375" style="0" customWidth="1"/>
    <col min="11" max="11" width="15.421875" style="0" customWidth="1"/>
    <col min="12" max="12" width="14.421875" style="0" customWidth="1"/>
    <col min="13" max="13" width="16.57421875" style="0" customWidth="1"/>
    <col min="14" max="14" width="14.7109375" style="0" customWidth="1"/>
    <col min="15" max="15" width="15.57421875" style="0" customWidth="1"/>
    <col min="16" max="16" width="18.7109375" style="0" customWidth="1"/>
    <col min="18" max="18" width="13.00390625" style="0" bestFit="1" customWidth="1"/>
    <col min="19" max="21" width="12.57421875" style="0" bestFit="1" customWidth="1"/>
    <col min="22" max="22" width="14.7109375" style="0" bestFit="1" customWidth="1"/>
    <col min="23" max="23" width="12.57421875" style="0" bestFit="1" customWidth="1"/>
    <col min="24" max="24" width="12.00390625" style="0" bestFit="1" customWidth="1"/>
    <col min="25" max="25" width="12.28125" style="0" bestFit="1" customWidth="1"/>
    <col min="26" max="26" width="12.57421875" style="0" bestFit="1" customWidth="1"/>
    <col min="27" max="27" width="14.7109375" style="0" bestFit="1" customWidth="1"/>
    <col min="30" max="42" width="17.28125" style="0" bestFit="1" customWidth="1"/>
    <col min="44" max="56" width="25.140625" style="0" bestFit="1" customWidth="1"/>
    <col min="58" max="58" width="12.7109375" style="0" bestFit="1" customWidth="1"/>
    <col min="59" max="59" width="13.421875" style="0" bestFit="1" customWidth="1"/>
    <col min="60" max="63" width="13.28125" style="0" bestFit="1" customWidth="1"/>
    <col min="64" max="65" width="13.421875" style="0" bestFit="1" customWidth="1"/>
    <col min="66" max="66" width="14.00390625" style="0" bestFit="1" customWidth="1"/>
    <col min="67" max="67" width="13.7109375" style="0" bestFit="1" customWidth="1"/>
    <col min="68" max="68" width="13.28125" style="0" bestFit="1" customWidth="1"/>
    <col min="69" max="69" width="13.7109375" style="0" bestFit="1" customWidth="1"/>
    <col min="70" max="70" width="14.421875" style="0" bestFit="1" customWidth="1"/>
  </cols>
  <sheetData>
    <row r="1" spans="1:7" ht="12.75">
      <c r="A1" s="1" t="s">
        <v>0</v>
      </c>
      <c r="B1" s="18" t="s">
        <v>72</v>
      </c>
      <c r="E1" s="2" t="s">
        <v>1</v>
      </c>
      <c r="G1" s="2" t="s">
        <v>2</v>
      </c>
    </row>
    <row r="2" spans="1:70" ht="12.75">
      <c r="A2" s="20" t="s">
        <v>71</v>
      </c>
      <c r="B2" s="2"/>
      <c r="C2" s="2"/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3" t="s">
        <v>3</v>
      </c>
      <c r="O2" s="3" t="s">
        <v>3</v>
      </c>
      <c r="P2" s="3" t="s">
        <v>3</v>
      </c>
      <c r="R2" s="4" t="s">
        <v>3</v>
      </c>
      <c r="S2" s="4" t="s">
        <v>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D2" s="3" t="s">
        <v>69</v>
      </c>
      <c r="AE2" s="3" t="s">
        <v>69</v>
      </c>
      <c r="AF2" s="3" t="s">
        <v>69</v>
      </c>
      <c r="AG2" s="3" t="s">
        <v>69</v>
      </c>
      <c r="AH2" s="3" t="s">
        <v>69</v>
      </c>
      <c r="AI2" s="3" t="s">
        <v>69</v>
      </c>
      <c r="AJ2" s="3" t="s">
        <v>69</v>
      </c>
      <c r="AK2" s="3" t="s">
        <v>69</v>
      </c>
      <c r="AL2" s="3" t="s">
        <v>69</v>
      </c>
      <c r="AM2" s="3" t="s">
        <v>69</v>
      </c>
      <c r="AN2" s="3" t="s">
        <v>69</v>
      </c>
      <c r="AO2" s="3" t="s">
        <v>69</v>
      </c>
      <c r="AP2" s="3" t="s">
        <v>69</v>
      </c>
      <c r="AR2" s="3" t="s">
        <v>70</v>
      </c>
      <c r="AS2" s="3" t="s">
        <v>70</v>
      </c>
      <c r="AT2" s="3" t="s">
        <v>70</v>
      </c>
      <c r="AU2" s="3" t="s">
        <v>70</v>
      </c>
      <c r="AV2" s="3" t="s">
        <v>70</v>
      </c>
      <c r="AW2" s="3" t="s">
        <v>70</v>
      </c>
      <c r="AX2" s="3" t="s">
        <v>70</v>
      </c>
      <c r="AY2" s="3" t="s">
        <v>70</v>
      </c>
      <c r="AZ2" s="3" t="s">
        <v>70</v>
      </c>
      <c r="BA2" s="3" t="s">
        <v>70</v>
      </c>
      <c r="BB2" s="3" t="s">
        <v>70</v>
      </c>
      <c r="BC2" s="3" t="s">
        <v>70</v>
      </c>
      <c r="BD2" s="3" t="s">
        <v>70</v>
      </c>
      <c r="BF2" s="3" t="s">
        <v>3</v>
      </c>
      <c r="BG2" s="3" t="s">
        <v>3</v>
      </c>
      <c r="BH2" s="3" t="s">
        <v>3</v>
      </c>
      <c r="BI2" s="3" t="s">
        <v>3</v>
      </c>
      <c r="BJ2" s="3" t="s">
        <v>3</v>
      </c>
      <c r="BK2" s="3" t="s">
        <v>3</v>
      </c>
      <c r="BL2" s="3" t="s">
        <v>3</v>
      </c>
      <c r="BM2" s="3" t="s">
        <v>3</v>
      </c>
      <c r="BN2" s="3" t="s">
        <v>3</v>
      </c>
      <c r="BO2" s="3" t="s">
        <v>3</v>
      </c>
      <c r="BP2" s="3" t="s">
        <v>3</v>
      </c>
      <c r="BQ2" s="3" t="s">
        <v>3</v>
      </c>
      <c r="BR2" s="3" t="s">
        <v>3</v>
      </c>
    </row>
    <row r="3" spans="2:70" ht="12.75">
      <c r="B3" s="2"/>
      <c r="C3" s="2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16</v>
      </c>
      <c r="AD3" s="3" t="s">
        <v>4</v>
      </c>
      <c r="AE3" s="3" t="s">
        <v>5</v>
      </c>
      <c r="AF3" s="3" t="s">
        <v>6</v>
      </c>
      <c r="AG3" s="3" t="s">
        <v>7</v>
      </c>
      <c r="AH3" s="3" t="s">
        <v>8</v>
      </c>
      <c r="AI3" s="3" t="s">
        <v>9</v>
      </c>
      <c r="AJ3" s="3" t="s">
        <v>10</v>
      </c>
      <c r="AK3" s="3" t="s">
        <v>11</v>
      </c>
      <c r="AL3" s="3" t="s">
        <v>12</v>
      </c>
      <c r="AM3" s="3" t="s">
        <v>13</v>
      </c>
      <c r="AN3" s="3" t="s">
        <v>14</v>
      </c>
      <c r="AO3" s="3" t="s">
        <v>15</v>
      </c>
      <c r="AP3" s="3" t="s">
        <v>16</v>
      </c>
      <c r="AR3" s="3" t="s">
        <v>4</v>
      </c>
      <c r="AS3" s="3" t="s">
        <v>5</v>
      </c>
      <c r="AT3" s="3" t="s">
        <v>6</v>
      </c>
      <c r="AU3" s="3" t="s">
        <v>7</v>
      </c>
      <c r="AV3" s="3" t="s">
        <v>8</v>
      </c>
      <c r="AW3" s="3" t="s">
        <v>9</v>
      </c>
      <c r="AX3" s="3" t="s">
        <v>10</v>
      </c>
      <c r="AY3" s="3" t="s">
        <v>11</v>
      </c>
      <c r="AZ3" s="3" t="s">
        <v>12</v>
      </c>
      <c r="BA3" s="3" t="s">
        <v>13</v>
      </c>
      <c r="BB3" s="3" t="s">
        <v>14</v>
      </c>
      <c r="BC3" s="3" t="s">
        <v>15</v>
      </c>
      <c r="BD3" s="3" t="s">
        <v>16</v>
      </c>
      <c r="BF3" s="3" t="s">
        <v>4</v>
      </c>
      <c r="BG3" s="3" t="s">
        <v>5</v>
      </c>
      <c r="BH3" s="3" t="s">
        <v>6</v>
      </c>
      <c r="BI3" s="3" t="s">
        <v>7</v>
      </c>
      <c r="BJ3" s="3" t="s">
        <v>8</v>
      </c>
      <c r="BK3" s="3" t="s">
        <v>9</v>
      </c>
      <c r="BL3" s="3" t="s">
        <v>10</v>
      </c>
      <c r="BM3" s="3" t="s">
        <v>11</v>
      </c>
      <c r="BN3" s="3" t="s">
        <v>12</v>
      </c>
      <c r="BO3" s="3" t="s">
        <v>13</v>
      </c>
      <c r="BP3" s="3" t="s">
        <v>14</v>
      </c>
      <c r="BQ3" s="3" t="s">
        <v>15</v>
      </c>
      <c r="BR3" s="3" t="s">
        <v>16</v>
      </c>
    </row>
    <row r="4" spans="2:70" ht="12.75">
      <c r="B4" s="2"/>
      <c r="C4" s="2"/>
      <c r="D4" s="5" t="s">
        <v>21</v>
      </c>
      <c r="E4" s="5" t="s">
        <v>21</v>
      </c>
      <c r="F4" s="5" t="s">
        <v>21</v>
      </c>
      <c r="G4" s="5" t="s">
        <v>21</v>
      </c>
      <c r="H4" s="5" t="s">
        <v>21</v>
      </c>
      <c r="I4" s="5" t="s">
        <v>21</v>
      </c>
      <c r="J4" s="5" t="s">
        <v>21</v>
      </c>
      <c r="K4" s="5" t="s">
        <v>21</v>
      </c>
      <c r="L4" s="5" t="s">
        <v>21</v>
      </c>
      <c r="M4" s="5" t="s">
        <v>21</v>
      </c>
      <c r="N4" s="5" t="s">
        <v>21</v>
      </c>
      <c r="O4" s="5" t="s">
        <v>21</v>
      </c>
      <c r="P4" s="5" t="s">
        <v>21</v>
      </c>
      <c r="R4" s="5" t="s">
        <v>22</v>
      </c>
      <c r="S4" s="5" t="s">
        <v>22</v>
      </c>
      <c r="T4" s="5" t="s">
        <v>22</v>
      </c>
      <c r="U4" s="5" t="s">
        <v>22</v>
      </c>
      <c r="V4" s="5" t="s">
        <v>22</v>
      </c>
      <c r="W4" s="5" t="s">
        <v>23</v>
      </c>
      <c r="X4" s="5" t="s">
        <v>23</v>
      </c>
      <c r="Y4" s="5" t="s">
        <v>23</v>
      </c>
      <c r="Z4" s="5" t="s">
        <v>23</v>
      </c>
      <c r="AA4" s="5" t="s">
        <v>23</v>
      </c>
      <c r="AD4" s="5" t="s">
        <v>21</v>
      </c>
      <c r="AE4" s="5" t="s">
        <v>21</v>
      </c>
      <c r="AF4" s="5" t="s">
        <v>21</v>
      </c>
      <c r="AG4" s="5" t="s">
        <v>21</v>
      </c>
      <c r="AH4" s="5" t="s">
        <v>21</v>
      </c>
      <c r="AI4" s="5" t="s">
        <v>21</v>
      </c>
      <c r="AJ4" s="5" t="s">
        <v>21</v>
      </c>
      <c r="AK4" s="5" t="s">
        <v>21</v>
      </c>
      <c r="AL4" s="5" t="s">
        <v>21</v>
      </c>
      <c r="AM4" s="5" t="s">
        <v>21</v>
      </c>
      <c r="AN4" s="5" t="s">
        <v>21</v>
      </c>
      <c r="AO4" s="5" t="s">
        <v>21</v>
      </c>
      <c r="AP4" s="5" t="s">
        <v>21</v>
      </c>
      <c r="AR4" s="5" t="s">
        <v>21</v>
      </c>
      <c r="AS4" s="5" t="s">
        <v>21</v>
      </c>
      <c r="AT4" s="5" t="s">
        <v>21</v>
      </c>
      <c r="AU4" s="5" t="s">
        <v>21</v>
      </c>
      <c r="AV4" s="5" t="s">
        <v>21</v>
      </c>
      <c r="AW4" s="5" t="s">
        <v>21</v>
      </c>
      <c r="AX4" s="5" t="s">
        <v>21</v>
      </c>
      <c r="AY4" s="5" t="s">
        <v>21</v>
      </c>
      <c r="AZ4" s="5" t="s">
        <v>21</v>
      </c>
      <c r="BA4" s="5" t="s">
        <v>21</v>
      </c>
      <c r="BB4" s="5" t="s">
        <v>21</v>
      </c>
      <c r="BC4" s="5" t="s">
        <v>21</v>
      </c>
      <c r="BD4" s="5" t="s">
        <v>21</v>
      </c>
      <c r="BF4" s="5" t="s">
        <v>23</v>
      </c>
      <c r="BG4" s="5" t="s">
        <v>23</v>
      </c>
      <c r="BH4" s="5" t="s">
        <v>23</v>
      </c>
      <c r="BI4" s="5" t="s">
        <v>23</v>
      </c>
      <c r="BJ4" s="5" t="s">
        <v>23</v>
      </c>
      <c r="BK4" s="5" t="s">
        <v>23</v>
      </c>
      <c r="BL4" s="5" t="s">
        <v>23</v>
      </c>
      <c r="BM4" s="5" t="s">
        <v>23</v>
      </c>
      <c r="BN4" s="5" t="s">
        <v>23</v>
      </c>
      <c r="BO4" s="5" t="s">
        <v>23</v>
      </c>
      <c r="BP4" s="5" t="s">
        <v>23</v>
      </c>
      <c r="BQ4" s="5" t="s">
        <v>23</v>
      </c>
      <c r="BR4" s="5" t="s">
        <v>23</v>
      </c>
    </row>
    <row r="5" spans="1:70" ht="12.75" hidden="1">
      <c r="A5" s="1" t="s">
        <v>24</v>
      </c>
      <c r="B5" s="11" t="s">
        <v>44</v>
      </c>
      <c r="D5" s="7">
        <v>643753</v>
      </c>
      <c r="E5" s="7">
        <v>481555</v>
      </c>
      <c r="F5" s="7">
        <v>424125</v>
      </c>
      <c r="G5" s="7">
        <v>550118</v>
      </c>
      <c r="H5" s="7">
        <v>526588</v>
      </c>
      <c r="I5" s="7">
        <v>555159</v>
      </c>
      <c r="J5" s="7">
        <v>-12680</v>
      </c>
      <c r="K5" s="7" t="s">
        <v>25</v>
      </c>
      <c r="L5" s="7" t="s">
        <v>25</v>
      </c>
      <c r="M5" s="7" t="s">
        <v>25</v>
      </c>
      <c r="N5" s="7" t="s">
        <v>25</v>
      </c>
      <c r="O5" s="7" t="s">
        <v>25</v>
      </c>
      <c r="P5" s="7">
        <v>3168618</v>
      </c>
      <c r="Q5" s="8"/>
      <c r="R5" s="7">
        <v>1510371</v>
      </c>
      <c r="S5" s="7">
        <v>1571648</v>
      </c>
      <c r="T5" s="7">
        <v>1524027</v>
      </c>
      <c r="U5" s="7">
        <v>1574964</v>
      </c>
      <c r="V5" s="7">
        <v>6181011</v>
      </c>
      <c r="W5" s="7">
        <v>1680407</v>
      </c>
      <c r="X5" s="7">
        <v>1613330</v>
      </c>
      <c r="Y5" s="7">
        <v>1551705</v>
      </c>
      <c r="Z5" s="7">
        <v>1692366</v>
      </c>
      <c r="AA5" s="7">
        <v>6537808</v>
      </c>
      <c r="AD5" s="10">
        <v>544475</v>
      </c>
      <c r="AE5" s="10">
        <v>514742</v>
      </c>
      <c r="AF5" s="10">
        <v>495010</v>
      </c>
      <c r="AG5" s="10">
        <v>482036</v>
      </c>
      <c r="AH5" s="10">
        <v>448907</v>
      </c>
      <c r="AI5" s="10">
        <v>451216</v>
      </c>
      <c r="AJ5" s="10">
        <v>474229</v>
      </c>
      <c r="AK5" s="10">
        <v>446984</v>
      </c>
      <c r="AL5" s="10">
        <v>442768</v>
      </c>
      <c r="AM5" s="10">
        <v>444087</v>
      </c>
      <c r="AN5" s="10">
        <v>424859</v>
      </c>
      <c r="AO5" s="10">
        <v>483662</v>
      </c>
      <c r="AP5" s="10">
        <v>5652975</v>
      </c>
      <c r="AR5" s="7">
        <v>-99278</v>
      </c>
      <c r="AS5" s="7">
        <v>33187</v>
      </c>
      <c r="AT5" s="7">
        <v>70885</v>
      </c>
      <c r="AU5" s="7">
        <v>-68082</v>
      </c>
      <c r="AV5" s="7">
        <v>-77681</v>
      </c>
      <c r="AW5" s="7">
        <v>-103943</v>
      </c>
      <c r="AX5" s="7">
        <v>486909</v>
      </c>
      <c r="AY5" s="7">
        <v>446984</v>
      </c>
      <c r="AZ5" s="7">
        <v>442768</v>
      </c>
      <c r="BA5" s="7">
        <v>444087</v>
      </c>
      <c r="BB5" s="7">
        <v>424859</v>
      </c>
      <c r="BC5" s="7">
        <v>483662</v>
      </c>
      <c r="BD5" s="7">
        <v>2484357</v>
      </c>
      <c r="BF5" s="8">
        <v>593726</v>
      </c>
      <c r="BG5" s="8">
        <v>528619</v>
      </c>
      <c r="BH5" s="8">
        <v>558062</v>
      </c>
      <c r="BI5" s="8">
        <v>568909</v>
      </c>
      <c r="BJ5" s="8">
        <v>578423</v>
      </c>
      <c r="BK5" s="8">
        <v>465998</v>
      </c>
      <c r="BL5" s="8">
        <v>504163</v>
      </c>
      <c r="BM5" s="8">
        <v>515577</v>
      </c>
      <c r="BN5" s="8">
        <v>531965</v>
      </c>
      <c r="BO5" s="8">
        <v>594563</v>
      </c>
      <c r="BP5" s="8">
        <v>540252</v>
      </c>
      <c r="BQ5" s="8">
        <v>557551</v>
      </c>
      <c r="BR5" s="8">
        <v>6537808</v>
      </c>
    </row>
    <row r="6" spans="1:70" ht="12.75" hidden="1">
      <c r="A6" s="1" t="s">
        <v>24</v>
      </c>
      <c r="B6" s="11" t="s">
        <v>45</v>
      </c>
      <c r="D6" s="7">
        <v>108660</v>
      </c>
      <c r="E6" s="7">
        <v>82169</v>
      </c>
      <c r="F6" s="7">
        <v>64933</v>
      </c>
      <c r="G6" s="7">
        <v>100985</v>
      </c>
      <c r="H6" s="7">
        <v>97982</v>
      </c>
      <c r="I6" s="7">
        <v>98436</v>
      </c>
      <c r="J6" s="7">
        <v>-3527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>
        <v>549639</v>
      </c>
      <c r="Q6" s="8"/>
      <c r="R6" s="7">
        <v>292853</v>
      </c>
      <c r="S6" s="7">
        <v>291089</v>
      </c>
      <c r="T6" s="7">
        <v>287577</v>
      </c>
      <c r="U6" s="7">
        <v>290879</v>
      </c>
      <c r="V6" s="7">
        <v>1162399</v>
      </c>
      <c r="W6" s="7">
        <v>286753</v>
      </c>
      <c r="X6" s="7">
        <v>263862</v>
      </c>
      <c r="Y6" s="7">
        <v>277716</v>
      </c>
      <c r="Z6" s="7">
        <v>284269</v>
      </c>
      <c r="AA6" s="7">
        <v>1112600</v>
      </c>
      <c r="AD6" s="10">
        <v>103992</v>
      </c>
      <c r="AE6" s="10">
        <v>100604</v>
      </c>
      <c r="AF6" s="10">
        <v>99213</v>
      </c>
      <c r="AG6" s="10">
        <v>107305</v>
      </c>
      <c r="AH6" s="10">
        <v>101616</v>
      </c>
      <c r="AI6" s="10">
        <v>101298</v>
      </c>
      <c r="AJ6" s="10">
        <v>110594</v>
      </c>
      <c r="AK6" s="10">
        <v>103111</v>
      </c>
      <c r="AL6" s="10">
        <v>106912</v>
      </c>
      <c r="AM6" s="10">
        <v>114631</v>
      </c>
      <c r="AN6" s="10">
        <v>92841</v>
      </c>
      <c r="AO6" s="10">
        <v>105578</v>
      </c>
      <c r="AP6" s="10">
        <v>1247696</v>
      </c>
      <c r="AR6" s="7">
        <v>-4668</v>
      </c>
      <c r="AS6" s="7">
        <v>18435</v>
      </c>
      <c r="AT6" s="7">
        <v>34280</v>
      </c>
      <c r="AU6" s="7">
        <v>6320</v>
      </c>
      <c r="AV6" s="7">
        <v>3634</v>
      </c>
      <c r="AW6" s="7">
        <v>2862</v>
      </c>
      <c r="AX6" s="7">
        <v>114121</v>
      </c>
      <c r="AY6" s="7">
        <v>103111</v>
      </c>
      <c r="AZ6" s="7">
        <v>106912</v>
      </c>
      <c r="BA6" s="7">
        <v>114631</v>
      </c>
      <c r="BB6" s="7">
        <v>92841</v>
      </c>
      <c r="BC6" s="7">
        <v>105578</v>
      </c>
      <c r="BD6" s="7">
        <v>698057</v>
      </c>
      <c r="BF6" s="8">
        <v>102014</v>
      </c>
      <c r="BG6" s="8">
        <v>93725</v>
      </c>
      <c r="BH6" s="8">
        <v>91015</v>
      </c>
      <c r="BI6" s="8">
        <v>95503</v>
      </c>
      <c r="BJ6" s="8">
        <v>100327</v>
      </c>
      <c r="BK6" s="8">
        <v>68032</v>
      </c>
      <c r="BL6" s="8">
        <v>86557</v>
      </c>
      <c r="BM6" s="8">
        <v>93718</v>
      </c>
      <c r="BN6" s="8">
        <v>97441</v>
      </c>
      <c r="BO6" s="8">
        <v>96125</v>
      </c>
      <c r="BP6" s="8">
        <v>92223</v>
      </c>
      <c r="BQ6" s="8">
        <v>95922</v>
      </c>
      <c r="BR6" s="8">
        <v>1112600</v>
      </c>
    </row>
    <row r="7" spans="1:70" ht="12.75" hidden="1">
      <c r="A7" s="1" t="s">
        <v>24</v>
      </c>
      <c r="B7" s="12" t="s">
        <v>46</v>
      </c>
      <c r="D7" s="7">
        <v>121046</v>
      </c>
      <c r="E7" s="7">
        <v>106379</v>
      </c>
      <c r="F7" s="7">
        <v>122524</v>
      </c>
      <c r="G7" s="7">
        <v>115831</v>
      </c>
      <c r="H7" s="7">
        <v>97875</v>
      </c>
      <c r="I7" s="7">
        <v>107299</v>
      </c>
      <c r="J7" s="7">
        <v>-4550</v>
      </c>
      <c r="K7" s="7" t="s">
        <v>25</v>
      </c>
      <c r="L7" s="7" t="s">
        <v>25</v>
      </c>
      <c r="M7" s="7" t="s">
        <v>25</v>
      </c>
      <c r="N7" s="7" t="s">
        <v>25</v>
      </c>
      <c r="O7" s="7" t="s">
        <v>25</v>
      </c>
      <c r="P7" s="7">
        <v>666404</v>
      </c>
      <c r="Q7" s="8"/>
      <c r="R7" s="7">
        <v>287294</v>
      </c>
      <c r="S7" s="7">
        <v>291009</v>
      </c>
      <c r="T7" s="7">
        <v>321958</v>
      </c>
      <c r="U7" s="7">
        <v>289436</v>
      </c>
      <c r="V7" s="7">
        <v>1189698</v>
      </c>
      <c r="W7" s="7">
        <v>308503</v>
      </c>
      <c r="X7" s="7">
        <v>308553</v>
      </c>
      <c r="Y7" s="7">
        <v>285376</v>
      </c>
      <c r="Z7" s="7">
        <v>334277</v>
      </c>
      <c r="AA7" s="7">
        <v>1236709</v>
      </c>
      <c r="AD7" s="10">
        <v>98950</v>
      </c>
      <c r="AE7" s="10">
        <v>92140</v>
      </c>
      <c r="AF7" s="10">
        <v>90702</v>
      </c>
      <c r="AG7" s="10">
        <v>94003</v>
      </c>
      <c r="AH7" s="10">
        <v>88945</v>
      </c>
      <c r="AI7" s="10">
        <v>88656</v>
      </c>
      <c r="AJ7" s="10">
        <v>96609</v>
      </c>
      <c r="AK7" s="10">
        <v>90312</v>
      </c>
      <c r="AL7" s="10">
        <v>93558</v>
      </c>
      <c r="AM7" s="10">
        <v>100491</v>
      </c>
      <c r="AN7" s="10">
        <v>84218</v>
      </c>
      <c r="AO7" s="10">
        <v>94619</v>
      </c>
      <c r="AP7" s="10">
        <v>1113204</v>
      </c>
      <c r="AR7" s="7">
        <v>-22096</v>
      </c>
      <c r="AS7" s="7">
        <v>-14239</v>
      </c>
      <c r="AT7" s="7">
        <v>-31822</v>
      </c>
      <c r="AU7" s="7">
        <v>-21828</v>
      </c>
      <c r="AV7" s="7">
        <v>-8930</v>
      </c>
      <c r="AW7" s="7">
        <v>-18643</v>
      </c>
      <c r="AX7" s="7">
        <v>101159</v>
      </c>
      <c r="AY7" s="7">
        <v>90312</v>
      </c>
      <c r="AZ7" s="7">
        <v>93558</v>
      </c>
      <c r="BA7" s="7">
        <v>100491</v>
      </c>
      <c r="BB7" s="7">
        <v>84218</v>
      </c>
      <c r="BC7" s="7">
        <v>94619</v>
      </c>
      <c r="BD7" s="7">
        <v>446800</v>
      </c>
      <c r="BF7" s="8">
        <v>108874</v>
      </c>
      <c r="BG7" s="8">
        <v>94398</v>
      </c>
      <c r="BH7" s="8">
        <v>105231</v>
      </c>
      <c r="BI7" s="8">
        <v>111936</v>
      </c>
      <c r="BJ7" s="8">
        <v>102210</v>
      </c>
      <c r="BK7" s="8">
        <v>94407</v>
      </c>
      <c r="BL7" s="8">
        <v>101662</v>
      </c>
      <c r="BM7" s="8">
        <v>92255</v>
      </c>
      <c r="BN7" s="8">
        <v>91459</v>
      </c>
      <c r="BO7" s="8">
        <v>100939</v>
      </c>
      <c r="BP7" s="8">
        <v>118184</v>
      </c>
      <c r="BQ7" s="8">
        <v>115154</v>
      </c>
      <c r="BR7" s="8">
        <v>1236709</v>
      </c>
    </row>
    <row r="8" spans="1:70" ht="12.75" hidden="1">
      <c r="A8" s="1" t="s">
        <v>24</v>
      </c>
      <c r="B8" s="13" t="s">
        <v>47</v>
      </c>
      <c r="D8" s="7">
        <v>104616</v>
      </c>
      <c r="E8" s="7">
        <v>79300</v>
      </c>
      <c r="F8" s="7">
        <v>95051</v>
      </c>
      <c r="G8" s="7">
        <v>93910</v>
      </c>
      <c r="H8" s="7">
        <v>100716</v>
      </c>
      <c r="I8" s="7">
        <v>78470</v>
      </c>
      <c r="J8" s="7">
        <v>1526</v>
      </c>
      <c r="K8" s="7" t="s">
        <v>25</v>
      </c>
      <c r="L8" s="7" t="s">
        <v>25</v>
      </c>
      <c r="M8" s="7" t="s">
        <v>25</v>
      </c>
      <c r="N8" s="7" t="s">
        <v>25</v>
      </c>
      <c r="O8" s="7" t="s">
        <v>25</v>
      </c>
      <c r="P8" s="7">
        <v>553589</v>
      </c>
      <c r="Q8" s="8"/>
      <c r="R8" s="7">
        <v>268338</v>
      </c>
      <c r="S8" s="7">
        <v>277427</v>
      </c>
      <c r="T8" s="7">
        <v>255897</v>
      </c>
      <c r="U8" s="7">
        <v>252512</v>
      </c>
      <c r="V8" s="7">
        <v>1054175</v>
      </c>
      <c r="W8" s="7">
        <v>272344</v>
      </c>
      <c r="X8" s="7">
        <v>244157</v>
      </c>
      <c r="Y8" s="7">
        <v>262476</v>
      </c>
      <c r="Z8" s="7">
        <v>317302</v>
      </c>
      <c r="AA8" s="7">
        <v>1096279</v>
      </c>
      <c r="AD8" s="10">
        <v>96660</v>
      </c>
      <c r="AE8" s="10">
        <v>91838</v>
      </c>
      <c r="AF8" s="10">
        <v>90370</v>
      </c>
      <c r="AG8" s="10">
        <v>94302</v>
      </c>
      <c r="AH8" s="10">
        <v>88990</v>
      </c>
      <c r="AI8" s="10">
        <v>89256</v>
      </c>
      <c r="AJ8" s="10">
        <v>97180</v>
      </c>
      <c r="AK8" s="10">
        <v>90658</v>
      </c>
      <c r="AL8" s="10">
        <v>93694</v>
      </c>
      <c r="AM8" s="10">
        <v>100592</v>
      </c>
      <c r="AN8" s="10">
        <v>84302</v>
      </c>
      <c r="AO8" s="10">
        <v>97219</v>
      </c>
      <c r="AP8" s="10">
        <v>1115061</v>
      </c>
      <c r="AR8" s="7">
        <v>-7956</v>
      </c>
      <c r="AS8" s="7">
        <v>12538</v>
      </c>
      <c r="AT8" s="7">
        <v>-4681</v>
      </c>
      <c r="AU8" s="7">
        <v>392</v>
      </c>
      <c r="AV8" s="7">
        <v>-11726</v>
      </c>
      <c r="AW8" s="7">
        <v>10786</v>
      </c>
      <c r="AX8" s="7">
        <v>95654</v>
      </c>
      <c r="AY8" s="7">
        <v>90658</v>
      </c>
      <c r="AZ8" s="7">
        <v>93694</v>
      </c>
      <c r="BA8" s="7">
        <v>100592</v>
      </c>
      <c r="BB8" s="7">
        <v>84302</v>
      </c>
      <c r="BC8" s="7">
        <v>97219</v>
      </c>
      <c r="BD8" s="7">
        <v>561472</v>
      </c>
      <c r="BF8" s="8">
        <v>104803</v>
      </c>
      <c r="BG8" s="8">
        <v>74646</v>
      </c>
      <c r="BH8" s="8">
        <v>92895</v>
      </c>
      <c r="BI8" s="8">
        <v>87166</v>
      </c>
      <c r="BJ8" s="8">
        <v>82680</v>
      </c>
      <c r="BK8" s="8">
        <v>74312</v>
      </c>
      <c r="BL8" s="8">
        <v>79822</v>
      </c>
      <c r="BM8" s="8">
        <v>93712</v>
      </c>
      <c r="BN8" s="8">
        <v>88942</v>
      </c>
      <c r="BO8" s="8">
        <v>101299</v>
      </c>
      <c r="BP8" s="8">
        <v>98947</v>
      </c>
      <c r="BQ8" s="8">
        <v>117055</v>
      </c>
      <c r="BR8" s="8">
        <v>1096279</v>
      </c>
    </row>
    <row r="9" spans="1:70" ht="12.75" hidden="1">
      <c r="A9" s="1" t="s">
        <v>24</v>
      </c>
      <c r="B9" s="13" t="s">
        <v>48</v>
      </c>
      <c r="D9" s="7">
        <v>175229</v>
      </c>
      <c r="E9" s="7">
        <v>143529</v>
      </c>
      <c r="F9" s="7">
        <v>159178</v>
      </c>
      <c r="G9" s="7">
        <v>166909</v>
      </c>
      <c r="H9" s="7">
        <v>164705</v>
      </c>
      <c r="I9" s="7">
        <v>158197</v>
      </c>
      <c r="J9" s="7">
        <v>-6791</v>
      </c>
      <c r="K9" s="7" t="s">
        <v>25</v>
      </c>
      <c r="L9" s="7" t="s">
        <v>25</v>
      </c>
      <c r="M9" s="7" t="s">
        <v>25</v>
      </c>
      <c r="N9" s="7" t="s">
        <v>25</v>
      </c>
      <c r="O9" s="7" t="s">
        <v>25</v>
      </c>
      <c r="P9" s="7">
        <v>960956</v>
      </c>
      <c r="Q9" s="8"/>
      <c r="R9" s="7">
        <v>390446</v>
      </c>
      <c r="S9" s="7">
        <v>427046</v>
      </c>
      <c r="T9" s="7">
        <v>409938</v>
      </c>
      <c r="U9" s="7">
        <v>480380</v>
      </c>
      <c r="V9" s="7">
        <v>1707810</v>
      </c>
      <c r="W9" s="7">
        <v>493430</v>
      </c>
      <c r="X9" s="7">
        <v>471283</v>
      </c>
      <c r="Y9" s="7">
        <v>441792</v>
      </c>
      <c r="Z9" s="7">
        <v>501602</v>
      </c>
      <c r="AA9" s="7">
        <v>1908107</v>
      </c>
      <c r="AD9" s="10">
        <v>157668</v>
      </c>
      <c r="AE9" s="10">
        <v>146724</v>
      </c>
      <c r="AF9" s="10">
        <v>144515</v>
      </c>
      <c r="AG9" s="10">
        <v>154550</v>
      </c>
      <c r="AH9" s="10">
        <v>146160</v>
      </c>
      <c r="AI9" s="10">
        <v>145805</v>
      </c>
      <c r="AJ9" s="10">
        <v>158861</v>
      </c>
      <c r="AK9" s="10">
        <v>148499</v>
      </c>
      <c r="AL9" s="10">
        <v>153773</v>
      </c>
      <c r="AM9" s="10">
        <v>160280</v>
      </c>
      <c r="AN9" s="10">
        <v>134494</v>
      </c>
      <c r="AO9" s="10">
        <v>151513</v>
      </c>
      <c r="AP9" s="10">
        <v>1802843</v>
      </c>
      <c r="AR9" s="7">
        <v>-17561</v>
      </c>
      <c r="AS9" s="7">
        <v>3195</v>
      </c>
      <c r="AT9" s="7">
        <v>-14663</v>
      </c>
      <c r="AU9" s="7">
        <v>-12359</v>
      </c>
      <c r="AV9" s="7">
        <v>-18545</v>
      </c>
      <c r="AW9" s="7">
        <v>-12392</v>
      </c>
      <c r="AX9" s="7">
        <v>165652</v>
      </c>
      <c r="AY9" s="7">
        <v>148499</v>
      </c>
      <c r="AZ9" s="7">
        <v>153773</v>
      </c>
      <c r="BA9" s="7">
        <v>160280</v>
      </c>
      <c r="BB9" s="7">
        <v>134494</v>
      </c>
      <c r="BC9" s="7">
        <v>151513</v>
      </c>
      <c r="BD9" s="7">
        <v>841887</v>
      </c>
      <c r="BF9" s="8">
        <v>174563</v>
      </c>
      <c r="BG9" s="8">
        <v>149866</v>
      </c>
      <c r="BH9" s="8">
        <v>169000</v>
      </c>
      <c r="BI9" s="8">
        <v>164090</v>
      </c>
      <c r="BJ9" s="8">
        <v>156539</v>
      </c>
      <c r="BK9" s="8">
        <v>150654</v>
      </c>
      <c r="BL9" s="8">
        <v>151770</v>
      </c>
      <c r="BM9" s="8">
        <v>144533</v>
      </c>
      <c r="BN9" s="8">
        <v>145490</v>
      </c>
      <c r="BO9" s="8">
        <v>159730</v>
      </c>
      <c r="BP9" s="8">
        <v>164805</v>
      </c>
      <c r="BQ9" s="8">
        <v>177066</v>
      </c>
      <c r="BR9" s="8">
        <v>1908107</v>
      </c>
    </row>
    <row r="10" spans="1:70" ht="12.75">
      <c r="A10" s="1" t="s">
        <v>24</v>
      </c>
      <c r="B10" s="14" t="s">
        <v>49</v>
      </c>
      <c r="D10" s="55">
        <v>18751</v>
      </c>
      <c r="E10" s="53">
        <v>18925</v>
      </c>
      <c r="F10" s="53">
        <v>15710</v>
      </c>
      <c r="G10" s="53">
        <v>19591</v>
      </c>
      <c r="H10" s="53">
        <v>17258</v>
      </c>
      <c r="I10" s="53">
        <v>18934</v>
      </c>
      <c r="J10" s="53">
        <v>-718</v>
      </c>
      <c r="K10" s="53" t="s">
        <v>25</v>
      </c>
      <c r="L10" s="53" t="s">
        <v>25</v>
      </c>
      <c r="M10" s="53" t="s">
        <v>25</v>
      </c>
      <c r="N10" s="53" t="s">
        <v>25</v>
      </c>
      <c r="O10" s="53" t="s">
        <v>25</v>
      </c>
      <c r="P10" s="53">
        <v>108451</v>
      </c>
      <c r="Q10" s="8"/>
      <c r="R10" s="7">
        <v>97131</v>
      </c>
      <c r="S10" s="7">
        <v>101922</v>
      </c>
      <c r="T10" s="7">
        <v>91338</v>
      </c>
      <c r="U10" s="7">
        <v>84369</v>
      </c>
      <c r="V10" s="7">
        <v>374760</v>
      </c>
      <c r="W10" s="7">
        <v>92105</v>
      </c>
      <c r="X10" s="7">
        <v>81578</v>
      </c>
      <c r="Y10" s="7">
        <v>81614</v>
      </c>
      <c r="Z10" s="7">
        <v>71653</v>
      </c>
      <c r="AA10" s="7">
        <v>326949</v>
      </c>
      <c r="AD10" s="10">
        <v>33648</v>
      </c>
      <c r="AE10" s="10">
        <v>31326</v>
      </c>
      <c r="AF10" s="10">
        <v>30818</v>
      </c>
      <c r="AG10" s="10">
        <v>32047</v>
      </c>
      <c r="AH10" s="10">
        <v>30310</v>
      </c>
      <c r="AI10" s="10">
        <v>30210</v>
      </c>
      <c r="AJ10" s="10">
        <v>28758</v>
      </c>
      <c r="AK10" s="10">
        <v>26755</v>
      </c>
      <c r="AL10" s="10">
        <v>27774</v>
      </c>
      <c r="AM10" s="10">
        <v>29714</v>
      </c>
      <c r="AN10" s="10">
        <v>25106</v>
      </c>
      <c r="AO10" s="10">
        <v>28396</v>
      </c>
      <c r="AP10" s="10">
        <v>354862</v>
      </c>
      <c r="AR10" s="7">
        <v>14897</v>
      </c>
      <c r="AS10" s="7">
        <v>12401</v>
      </c>
      <c r="AT10" s="7">
        <v>15108</v>
      </c>
      <c r="AU10" s="7">
        <v>12456</v>
      </c>
      <c r="AV10" s="7">
        <v>13052</v>
      </c>
      <c r="AW10" s="7">
        <v>11276</v>
      </c>
      <c r="AX10" s="7">
        <v>29476</v>
      </c>
      <c r="AY10" s="7">
        <v>26755</v>
      </c>
      <c r="AZ10" s="7">
        <v>27774</v>
      </c>
      <c r="BA10" s="7">
        <v>29714</v>
      </c>
      <c r="BB10" s="7">
        <v>25106</v>
      </c>
      <c r="BC10" s="7">
        <v>28396</v>
      </c>
      <c r="BD10" s="7">
        <v>246411</v>
      </c>
      <c r="BF10" s="8">
        <v>33901</v>
      </c>
      <c r="BG10" s="8">
        <v>27255</v>
      </c>
      <c r="BH10" s="8">
        <v>30949</v>
      </c>
      <c r="BI10" s="8">
        <v>27531</v>
      </c>
      <c r="BJ10" s="8">
        <v>30752</v>
      </c>
      <c r="BK10" s="8">
        <v>23294</v>
      </c>
      <c r="BL10" s="8">
        <v>25947</v>
      </c>
      <c r="BM10" s="8">
        <v>30554</v>
      </c>
      <c r="BN10" s="8">
        <v>25113</v>
      </c>
      <c r="BO10" s="8">
        <v>26387</v>
      </c>
      <c r="BP10" s="8">
        <v>24001</v>
      </c>
      <c r="BQ10" s="8">
        <v>21265</v>
      </c>
      <c r="BR10" s="8">
        <v>326949</v>
      </c>
    </row>
    <row r="11" spans="1:70" ht="12.75">
      <c r="A11" s="1" t="s">
        <v>24</v>
      </c>
      <c r="B11" s="14" t="s">
        <v>50</v>
      </c>
      <c r="D11" s="53">
        <v>270300</v>
      </c>
      <c r="E11" s="53">
        <v>216601</v>
      </c>
      <c r="F11" s="53">
        <v>319434</v>
      </c>
      <c r="G11" s="53">
        <v>308051</v>
      </c>
      <c r="H11" s="53">
        <v>260214</v>
      </c>
      <c r="I11" s="53">
        <v>281047</v>
      </c>
      <c r="J11" s="53">
        <v>-13931</v>
      </c>
      <c r="K11" s="53" t="s">
        <v>25</v>
      </c>
      <c r="L11" s="53" t="s">
        <v>25</v>
      </c>
      <c r="M11" s="53" t="s">
        <v>25</v>
      </c>
      <c r="N11" s="53" t="s">
        <v>25</v>
      </c>
      <c r="O11" s="53" t="s">
        <v>25</v>
      </c>
      <c r="P11" s="53">
        <v>1641717</v>
      </c>
      <c r="Q11" s="8"/>
      <c r="R11" s="7">
        <v>645500</v>
      </c>
      <c r="S11" s="7">
        <v>697921</v>
      </c>
      <c r="T11" s="7">
        <v>692764</v>
      </c>
      <c r="U11" s="7">
        <v>714286</v>
      </c>
      <c r="V11" s="7">
        <v>2750472</v>
      </c>
      <c r="W11" s="7">
        <v>724098</v>
      </c>
      <c r="X11" s="7">
        <v>772851</v>
      </c>
      <c r="Y11" s="7">
        <v>731258</v>
      </c>
      <c r="Z11" s="7">
        <v>771012</v>
      </c>
      <c r="AA11" s="7">
        <v>2999218</v>
      </c>
      <c r="AD11" s="10">
        <v>230674</v>
      </c>
      <c r="AE11" s="10">
        <v>230709</v>
      </c>
      <c r="AF11" s="10">
        <v>238150</v>
      </c>
      <c r="AG11" s="10">
        <v>240971</v>
      </c>
      <c r="AH11" s="10">
        <v>232835</v>
      </c>
      <c r="AI11" s="10">
        <v>231569</v>
      </c>
      <c r="AJ11" s="10">
        <v>247027</v>
      </c>
      <c r="AK11" s="10">
        <v>228572</v>
      </c>
      <c r="AL11" s="10">
        <v>240050</v>
      </c>
      <c r="AM11" s="10">
        <v>244293</v>
      </c>
      <c r="AN11" s="10">
        <v>234746</v>
      </c>
      <c r="AO11" s="10">
        <v>268285</v>
      </c>
      <c r="AP11" s="10">
        <v>2867880</v>
      </c>
      <c r="AR11" s="7">
        <v>-39626</v>
      </c>
      <c r="AS11" s="7">
        <v>14108</v>
      </c>
      <c r="AT11" s="7">
        <v>-81284</v>
      </c>
      <c r="AU11" s="7">
        <v>-67080</v>
      </c>
      <c r="AV11" s="7">
        <v>-27379</v>
      </c>
      <c r="AW11" s="7">
        <v>-49478</v>
      </c>
      <c r="AX11" s="7">
        <v>260958</v>
      </c>
      <c r="AY11" s="7">
        <v>228572</v>
      </c>
      <c r="AZ11" s="7">
        <v>240050</v>
      </c>
      <c r="BA11" s="7">
        <v>244293</v>
      </c>
      <c r="BB11" s="7">
        <v>234746</v>
      </c>
      <c r="BC11" s="7">
        <v>268285</v>
      </c>
      <c r="BD11" s="7">
        <v>1226163</v>
      </c>
      <c r="BF11" s="8">
        <v>243080</v>
      </c>
      <c r="BG11" s="8">
        <v>226943</v>
      </c>
      <c r="BH11" s="8">
        <v>254076</v>
      </c>
      <c r="BI11" s="8">
        <v>251916</v>
      </c>
      <c r="BJ11" s="8">
        <v>281894</v>
      </c>
      <c r="BK11" s="8">
        <v>239040</v>
      </c>
      <c r="BL11" s="8">
        <v>247853</v>
      </c>
      <c r="BM11" s="8">
        <v>246779</v>
      </c>
      <c r="BN11" s="8">
        <v>236626</v>
      </c>
      <c r="BO11" s="8">
        <v>237344</v>
      </c>
      <c r="BP11" s="8">
        <v>248090</v>
      </c>
      <c r="BQ11" s="8">
        <v>285578</v>
      </c>
      <c r="BR11" s="8">
        <v>2999218</v>
      </c>
    </row>
    <row r="12" spans="1:70" ht="12.75">
      <c r="A12" s="1" t="s">
        <v>24</v>
      </c>
      <c r="B12" s="14" t="s">
        <v>51</v>
      </c>
      <c r="D12" s="53">
        <v>31453</v>
      </c>
      <c r="E12" s="53">
        <v>26197</v>
      </c>
      <c r="F12" s="53">
        <v>18890</v>
      </c>
      <c r="G12" s="53">
        <v>26179</v>
      </c>
      <c r="H12" s="53">
        <v>23189</v>
      </c>
      <c r="I12" s="53">
        <v>25891</v>
      </c>
      <c r="J12" s="53">
        <v>-263</v>
      </c>
      <c r="K12" s="53" t="s">
        <v>25</v>
      </c>
      <c r="L12" s="53" t="s">
        <v>25</v>
      </c>
      <c r="M12" s="53" t="s">
        <v>25</v>
      </c>
      <c r="N12" s="53" t="s">
        <v>25</v>
      </c>
      <c r="O12" s="53" t="s">
        <v>25</v>
      </c>
      <c r="P12" s="53">
        <v>151537</v>
      </c>
      <c r="Q12" s="8"/>
      <c r="R12" s="7">
        <v>79045</v>
      </c>
      <c r="S12" s="7">
        <v>69116</v>
      </c>
      <c r="T12" s="7">
        <v>76722</v>
      </c>
      <c r="U12" s="7">
        <v>80300</v>
      </c>
      <c r="V12" s="7">
        <v>305183</v>
      </c>
      <c r="W12" s="7">
        <v>88604</v>
      </c>
      <c r="X12" s="7">
        <v>84887</v>
      </c>
      <c r="Y12" s="7">
        <v>85817</v>
      </c>
      <c r="Z12" s="7">
        <v>81053</v>
      </c>
      <c r="AA12" s="7">
        <v>340361</v>
      </c>
      <c r="AD12" s="10">
        <v>27644</v>
      </c>
      <c r="AE12" s="10">
        <v>25739</v>
      </c>
      <c r="AF12" s="10">
        <v>25346</v>
      </c>
      <c r="AG12" s="10">
        <v>26284</v>
      </c>
      <c r="AH12" s="10">
        <v>24880</v>
      </c>
      <c r="AI12" s="10">
        <v>24799</v>
      </c>
      <c r="AJ12" s="10">
        <v>27023</v>
      </c>
      <c r="AK12" s="10">
        <v>25257</v>
      </c>
      <c r="AL12" s="10">
        <v>26167</v>
      </c>
      <c r="AM12" s="10">
        <v>28091</v>
      </c>
      <c r="AN12" s="10">
        <v>23570</v>
      </c>
      <c r="AO12" s="10">
        <v>26510</v>
      </c>
      <c r="AP12" s="10">
        <v>311311</v>
      </c>
      <c r="AR12" s="7">
        <v>-3809</v>
      </c>
      <c r="AS12" s="7">
        <v>-458</v>
      </c>
      <c r="AT12" s="7">
        <v>6456</v>
      </c>
      <c r="AU12" s="7">
        <v>105</v>
      </c>
      <c r="AV12" s="7">
        <v>1691</v>
      </c>
      <c r="AW12" s="7">
        <v>-1092</v>
      </c>
      <c r="AX12" s="7">
        <v>27286</v>
      </c>
      <c r="AY12" s="7">
        <v>25257</v>
      </c>
      <c r="AZ12" s="7">
        <v>26167</v>
      </c>
      <c r="BA12" s="7">
        <v>28091</v>
      </c>
      <c r="BB12" s="7">
        <v>23570</v>
      </c>
      <c r="BC12" s="7">
        <v>26510</v>
      </c>
      <c r="BD12" s="7">
        <v>159774</v>
      </c>
      <c r="BF12" s="8">
        <v>32937</v>
      </c>
      <c r="BG12" s="8">
        <v>28662</v>
      </c>
      <c r="BH12" s="7">
        <v>27005</v>
      </c>
      <c r="BI12" s="7">
        <v>27474</v>
      </c>
      <c r="BJ12" s="7">
        <v>31395</v>
      </c>
      <c r="BK12" s="8">
        <v>26017</v>
      </c>
      <c r="BL12" s="7">
        <v>27877</v>
      </c>
      <c r="BM12" s="8">
        <v>28955</v>
      </c>
      <c r="BN12" s="8">
        <v>28986</v>
      </c>
      <c r="BO12" s="8">
        <v>25961</v>
      </c>
      <c r="BP12" s="8">
        <v>24209</v>
      </c>
      <c r="BQ12" s="7">
        <v>30883</v>
      </c>
      <c r="BR12" s="8">
        <v>340361</v>
      </c>
    </row>
    <row r="13" spans="1:70" ht="12.75">
      <c r="A13" s="1" t="s">
        <v>24</v>
      </c>
      <c r="B13" s="15" t="s">
        <v>52</v>
      </c>
      <c r="D13" s="53">
        <v>68768</v>
      </c>
      <c r="E13" s="53">
        <v>54465</v>
      </c>
      <c r="F13" s="53">
        <v>44435</v>
      </c>
      <c r="G13" s="53">
        <v>52370</v>
      </c>
      <c r="H13" s="53">
        <v>61923</v>
      </c>
      <c r="I13" s="53">
        <v>62401</v>
      </c>
      <c r="J13" s="53">
        <v>-2813</v>
      </c>
      <c r="K13" s="53" t="s">
        <v>25</v>
      </c>
      <c r="L13" s="53" t="s">
        <v>25</v>
      </c>
      <c r="M13" s="53" t="s">
        <v>25</v>
      </c>
      <c r="N13" s="53" t="s">
        <v>25</v>
      </c>
      <c r="O13" s="53" t="s">
        <v>25</v>
      </c>
      <c r="P13" s="53">
        <v>341548</v>
      </c>
      <c r="Q13" s="8"/>
      <c r="R13" s="7">
        <v>157450</v>
      </c>
      <c r="S13" s="7">
        <v>164829</v>
      </c>
      <c r="T13" s="7">
        <v>174388</v>
      </c>
      <c r="U13" s="7">
        <v>168291</v>
      </c>
      <c r="V13" s="7">
        <v>664958</v>
      </c>
      <c r="W13" s="7">
        <v>173547</v>
      </c>
      <c r="X13" s="7">
        <v>164878</v>
      </c>
      <c r="Y13" s="7">
        <v>166879</v>
      </c>
      <c r="Z13" s="7">
        <v>188196</v>
      </c>
      <c r="AA13" s="7">
        <v>693500</v>
      </c>
      <c r="AD13" s="10">
        <v>60462</v>
      </c>
      <c r="AE13" s="10">
        <v>56263</v>
      </c>
      <c r="AF13" s="10">
        <v>55402</v>
      </c>
      <c r="AG13" s="10">
        <v>57552</v>
      </c>
      <c r="AH13" s="10">
        <v>54470</v>
      </c>
      <c r="AI13" s="10">
        <v>54292</v>
      </c>
      <c r="AJ13" s="10">
        <v>59201</v>
      </c>
      <c r="AK13" s="10">
        <v>55302</v>
      </c>
      <c r="AL13" s="10">
        <v>57309</v>
      </c>
      <c r="AM13" s="10">
        <v>61554</v>
      </c>
      <c r="AN13" s="10">
        <v>51583</v>
      </c>
      <c r="AO13" s="10">
        <v>58092</v>
      </c>
      <c r="AP13" s="10">
        <v>681481</v>
      </c>
      <c r="AR13" s="7">
        <v>-8306</v>
      </c>
      <c r="AS13" s="7">
        <v>1798</v>
      </c>
      <c r="AT13" s="7">
        <v>10967</v>
      </c>
      <c r="AU13" s="7">
        <v>5182</v>
      </c>
      <c r="AV13" s="7">
        <v>-7453</v>
      </c>
      <c r="AW13" s="7">
        <v>-8109</v>
      </c>
      <c r="AX13" s="7">
        <v>62014</v>
      </c>
      <c r="AY13" s="7">
        <v>55302</v>
      </c>
      <c r="AZ13" s="7">
        <v>57309</v>
      </c>
      <c r="BA13" s="7">
        <v>61554</v>
      </c>
      <c r="BB13" s="7">
        <v>51583</v>
      </c>
      <c r="BC13" s="7">
        <v>58092</v>
      </c>
      <c r="BD13" s="7">
        <v>339933</v>
      </c>
      <c r="BF13" s="8">
        <v>66132</v>
      </c>
      <c r="BG13" s="8">
        <v>52540</v>
      </c>
      <c r="BH13" s="8">
        <v>54874</v>
      </c>
      <c r="BI13" s="8">
        <v>58199</v>
      </c>
      <c r="BJ13" s="8">
        <v>55362</v>
      </c>
      <c r="BK13" s="8">
        <v>51316</v>
      </c>
      <c r="BL13" s="8">
        <v>57604</v>
      </c>
      <c r="BM13" s="8">
        <v>53084</v>
      </c>
      <c r="BN13" s="8">
        <v>56190</v>
      </c>
      <c r="BO13" s="8">
        <v>61037</v>
      </c>
      <c r="BP13" s="8">
        <v>58133</v>
      </c>
      <c r="BQ13" s="8">
        <v>69026</v>
      </c>
      <c r="BR13" s="8">
        <v>693500</v>
      </c>
    </row>
    <row r="14" spans="1:70" ht="12.75" hidden="1">
      <c r="A14" s="1" t="s">
        <v>24</v>
      </c>
      <c r="B14" s="14" t="s">
        <v>53</v>
      </c>
      <c r="D14" s="53">
        <v>184934</v>
      </c>
      <c r="E14" s="53">
        <v>137737</v>
      </c>
      <c r="F14" s="53">
        <v>132847</v>
      </c>
      <c r="G14" s="53">
        <v>175281</v>
      </c>
      <c r="H14" s="53">
        <v>148614</v>
      </c>
      <c r="I14" s="53">
        <v>163031</v>
      </c>
      <c r="J14" s="53">
        <v>-3244</v>
      </c>
      <c r="K14" s="53" t="s">
        <v>25</v>
      </c>
      <c r="L14" s="53" t="s">
        <v>25</v>
      </c>
      <c r="M14" s="53" t="s">
        <v>25</v>
      </c>
      <c r="N14" s="53" t="s">
        <v>25</v>
      </c>
      <c r="O14" s="53" t="s">
        <v>25</v>
      </c>
      <c r="P14" s="53">
        <v>939200</v>
      </c>
      <c r="Q14" s="8"/>
      <c r="R14" s="7">
        <v>469499</v>
      </c>
      <c r="S14" s="7">
        <v>513338</v>
      </c>
      <c r="T14" s="7">
        <v>516748</v>
      </c>
      <c r="U14" s="7">
        <v>515214</v>
      </c>
      <c r="V14" s="7">
        <v>2014799</v>
      </c>
      <c r="W14" s="7">
        <v>506247</v>
      </c>
      <c r="X14" s="7">
        <v>525152</v>
      </c>
      <c r="Y14" s="7">
        <v>455934</v>
      </c>
      <c r="Z14" s="7">
        <v>520303</v>
      </c>
      <c r="AA14" s="7">
        <v>2007636</v>
      </c>
      <c r="AD14" s="10">
        <v>165117</v>
      </c>
      <c r="AE14" s="10">
        <v>158031</v>
      </c>
      <c r="AF14" s="10">
        <v>159809</v>
      </c>
      <c r="AG14" s="10">
        <v>165976</v>
      </c>
      <c r="AH14" s="10">
        <v>156965</v>
      </c>
      <c r="AI14" s="10">
        <v>156517</v>
      </c>
      <c r="AJ14" s="10">
        <v>166084</v>
      </c>
      <c r="AK14" s="10">
        <v>155200</v>
      </c>
      <c r="AL14" s="10">
        <v>160768</v>
      </c>
      <c r="AM14" s="10">
        <v>167805</v>
      </c>
      <c r="AN14" s="10">
        <v>140954</v>
      </c>
      <c r="AO14" s="10">
        <v>159091</v>
      </c>
      <c r="AP14" s="10">
        <v>1912316</v>
      </c>
      <c r="AR14" s="7">
        <v>-19817</v>
      </c>
      <c r="AS14" s="7">
        <v>20294</v>
      </c>
      <c r="AT14" s="7">
        <v>26962</v>
      </c>
      <c r="AU14" s="7">
        <v>-9305</v>
      </c>
      <c r="AV14" s="7">
        <v>8351</v>
      </c>
      <c r="AW14" s="7">
        <v>-6514</v>
      </c>
      <c r="AX14" s="7">
        <v>169328</v>
      </c>
      <c r="AY14" s="7">
        <v>155200</v>
      </c>
      <c r="AZ14" s="7">
        <v>160768</v>
      </c>
      <c r="BA14" s="7">
        <v>167805</v>
      </c>
      <c r="BB14" s="7">
        <v>140954</v>
      </c>
      <c r="BC14" s="7">
        <v>159091</v>
      </c>
      <c r="BD14" s="7">
        <v>973116</v>
      </c>
      <c r="BF14" s="8">
        <v>174081</v>
      </c>
      <c r="BG14" s="8">
        <v>147548</v>
      </c>
      <c r="BH14" s="8">
        <v>184619</v>
      </c>
      <c r="BI14" s="8">
        <v>181017</v>
      </c>
      <c r="BJ14" s="8">
        <v>178282</v>
      </c>
      <c r="BK14" s="8">
        <v>165854</v>
      </c>
      <c r="BL14" s="8">
        <v>165858</v>
      </c>
      <c r="BM14" s="8">
        <v>148728</v>
      </c>
      <c r="BN14" s="8">
        <v>141349</v>
      </c>
      <c r="BO14" s="8">
        <v>164425</v>
      </c>
      <c r="BP14" s="8">
        <v>165075</v>
      </c>
      <c r="BQ14" s="8">
        <v>190802</v>
      </c>
      <c r="BR14" s="8">
        <v>2007636</v>
      </c>
    </row>
    <row r="15" spans="1:70" ht="12.75" hidden="1">
      <c r="A15" s="1" t="s">
        <v>24</v>
      </c>
      <c r="B15" s="14" t="s">
        <v>54</v>
      </c>
      <c r="D15" s="53">
        <v>91689</v>
      </c>
      <c r="E15" s="53">
        <v>69848</v>
      </c>
      <c r="F15" s="53">
        <v>74278</v>
      </c>
      <c r="G15" s="53">
        <v>109459</v>
      </c>
      <c r="H15" s="53">
        <v>70794</v>
      </c>
      <c r="I15" s="53">
        <v>85694</v>
      </c>
      <c r="J15" s="53">
        <v>298</v>
      </c>
      <c r="K15" s="53" t="s">
        <v>25</v>
      </c>
      <c r="L15" s="53" t="s">
        <v>25</v>
      </c>
      <c r="M15" s="53" t="s">
        <v>25</v>
      </c>
      <c r="N15" s="53" t="s">
        <v>25</v>
      </c>
      <c r="O15" s="53" t="s">
        <v>25</v>
      </c>
      <c r="P15" s="53">
        <v>502060</v>
      </c>
      <c r="Q15" s="8"/>
      <c r="R15" s="7">
        <v>210185</v>
      </c>
      <c r="S15" s="7">
        <v>219512</v>
      </c>
      <c r="T15" s="7">
        <v>209902</v>
      </c>
      <c r="U15" s="7">
        <v>223620</v>
      </c>
      <c r="V15" s="7">
        <v>863219</v>
      </c>
      <c r="W15" s="7">
        <v>238020</v>
      </c>
      <c r="X15" s="7">
        <v>246622</v>
      </c>
      <c r="Y15" s="7">
        <v>225751</v>
      </c>
      <c r="Z15" s="7">
        <v>260291</v>
      </c>
      <c r="AA15" s="7">
        <v>970683</v>
      </c>
      <c r="AD15" s="10">
        <v>80231</v>
      </c>
      <c r="AE15" s="10">
        <v>74575</v>
      </c>
      <c r="AF15" s="10">
        <v>73430</v>
      </c>
      <c r="AG15" s="10">
        <v>76098</v>
      </c>
      <c r="AH15" s="10">
        <v>72061</v>
      </c>
      <c r="AI15" s="10">
        <v>71720</v>
      </c>
      <c r="AJ15" s="10">
        <v>74488</v>
      </c>
      <c r="AK15" s="10">
        <v>69304</v>
      </c>
      <c r="AL15" s="10">
        <v>72018</v>
      </c>
      <c r="AM15" s="10">
        <v>77086</v>
      </c>
      <c r="AN15" s="10">
        <v>65072</v>
      </c>
      <c r="AO15" s="10">
        <v>74132</v>
      </c>
      <c r="AP15" s="10">
        <v>880214</v>
      </c>
      <c r="AR15" s="7">
        <v>-11458</v>
      </c>
      <c r="AS15" s="7">
        <v>4727</v>
      </c>
      <c r="AT15" s="7">
        <v>-848</v>
      </c>
      <c r="AU15" s="7">
        <v>-33361</v>
      </c>
      <c r="AV15" s="7">
        <v>1267</v>
      </c>
      <c r="AW15" s="7">
        <v>-13974</v>
      </c>
      <c r="AX15" s="7">
        <v>74190</v>
      </c>
      <c r="AY15" s="7">
        <v>69304</v>
      </c>
      <c r="AZ15" s="7">
        <v>72018</v>
      </c>
      <c r="BA15" s="7">
        <v>77086</v>
      </c>
      <c r="BB15" s="7">
        <v>65072</v>
      </c>
      <c r="BC15" s="7">
        <v>74132</v>
      </c>
      <c r="BD15" s="7">
        <v>378154</v>
      </c>
      <c r="BF15" s="8">
        <v>83290</v>
      </c>
      <c r="BG15" s="8">
        <v>70506</v>
      </c>
      <c r="BH15" s="8">
        <v>84224</v>
      </c>
      <c r="BI15" s="8">
        <v>87085</v>
      </c>
      <c r="BJ15" s="8">
        <v>83405</v>
      </c>
      <c r="BK15" s="8">
        <v>76132</v>
      </c>
      <c r="BL15" s="8">
        <v>82088</v>
      </c>
      <c r="BM15" s="8">
        <v>76070</v>
      </c>
      <c r="BN15" s="8">
        <v>67593</v>
      </c>
      <c r="BO15" s="7">
        <v>75137</v>
      </c>
      <c r="BP15" s="8">
        <v>83976</v>
      </c>
      <c r="BQ15" s="7">
        <v>101178</v>
      </c>
      <c r="BR15" s="8">
        <v>970683</v>
      </c>
    </row>
    <row r="16" spans="1:70" ht="12.75" hidden="1">
      <c r="A16" s="1" t="s">
        <v>24</v>
      </c>
      <c r="B16" s="14" t="s">
        <v>55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53" t="s">
        <v>25</v>
      </c>
      <c r="P16" s="53" t="s">
        <v>25</v>
      </c>
      <c r="Q16" s="8"/>
      <c r="R16" s="7" t="s">
        <v>25</v>
      </c>
      <c r="S16" s="7" t="s">
        <v>25</v>
      </c>
      <c r="T16" s="7" t="s">
        <v>25</v>
      </c>
      <c r="U16" s="7" t="s">
        <v>25</v>
      </c>
      <c r="V16" s="7" t="s">
        <v>25</v>
      </c>
      <c r="W16" s="7" t="s">
        <v>25</v>
      </c>
      <c r="X16" s="7" t="s">
        <v>25</v>
      </c>
      <c r="Y16" s="7" t="s">
        <v>25</v>
      </c>
      <c r="Z16" s="7" t="s">
        <v>25</v>
      </c>
      <c r="AA16" s="7" t="s">
        <v>25</v>
      </c>
      <c r="AD16" s="10" t="s">
        <v>25</v>
      </c>
      <c r="AE16" s="10" t="s">
        <v>25</v>
      </c>
      <c r="AF16" s="10" t="s">
        <v>25</v>
      </c>
      <c r="AG16" s="10" t="s">
        <v>25</v>
      </c>
      <c r="AH16" s="10" t="s">
        <v>25</v>
      </c>
      <c r="AI16" s="10" t="s">
        <v>25</v>
      </c>
      <c r="AJ16" s="10" t="s">
        <v>25</v>
      </c>
      <c r="AK16" s="10" t="s">
        <v>25</v>
      </c>
      <c r="AL16" s="10" t="s">
        <v>25</v>
      </c>
      <c r="AM16" s="10" t="s">
        <v>25</v>
      </c>
      <c r="AN16" s="10" t="s">
        <v>25</v>
      </c>
      <c r="AO16" s="10" t="s">
        <v>25</v>
      </c>
      <c r="AP16" s="10" t="s">
        <v>25</v>
      </c>
      <c r="AR16" s="7" t="s">
        <v>25</v>
      </c>
      <c r="AS16" s="7" t="s">
        <v>25</v>
      </c>
      <c r="AT16" s="7" t="s">
        <v>25</v>
      </c>
      <c r="AU16" s="7" t="s">
        <v>25</v>
      </c>
      <c r="AV16" s="7" t="s">
        <v>25</v>
      </c>
      <c r="AW16" s="7" t="s">
        <v>25</v>
      </c>
      <c r="AX16" s="7" t="s">
        <v>25</v>
      </c>
      <c r="AY16" s="7" t="s">
        <v>25</v>
      </c>
      <c r="AZ16" s="7" t="s">
        <v>25</v>
      </c>
      <c r="BA16" s="7" t="s">
        <v>25</v>
      </c>
      <c r="BB16" s="7" t="s">
        <v>25</v>
      </c>
      <c r="BC16" s="7" t="s">
        <v>25</v>
      </c>
      <c r="BD16" s="7" t="s">
        <v>25</v>
      </c>
      <c r="BF16" s="7" t="s">
        <v>25</v>
      </c>
      <c r="BG16" s="7" t="s">
        <v>25</v>
      </c>
      <c r="BH16" s="7" t="s">
        <v>25</v>
      </c>
      <c r="BI16" s="7" t="s">
        <v>25</v>
      </c>
      <c r="BJ16" s="7" t="s">
        <v>25</v>
      </c>
      <c r="BK16" s="7" t="s">
        <v>25</v>
      </c>
      <c r="BL16" s="7" t="s">
        <v>25</v>
      </c>
      <c r="BM16" s="7" t="s">
        <v>25</v>
      </c>
      <c r="BN16" s="7" t="s">
        <v>25</v>
      </c>
      <c r="BO16" s="7" t="s">
        <v>25</v>
      </c>
      <c r="BP16" s="7" t="s">
        <v>25</v>
      </c>
      <c r="BQ16" s="7" t="s">
        <v>25</v>
      </c>
      <c r="BR16" s="7" t="s">
        <v>25</v>
      </c>
    </row>
    <row r="17" spans="1:70" ht="12.75" hidden="1">
      <c r="A17" s="1" t="s">
        <v>24</v>
      </c>
      <c r="B17" s="14" t="s">
        <v>56</v>
      </c>
      <c r="D17" s="53">
        <v>93652</v>
      </c>
      <c r="E17" s="53">
        <v>68934</v>
      </c>
      <c r="F17" s="53">
        <v>67019</v>
      </c>
      <c r="G17" s="53">
        <v>89663</v>
      </c>
      <c r="H17" s="53">
        <v>84097</v>
      </c>
      <c r="I17" s="53">
        <v>89992</v>
      </c>
      <c r="J17" s="53">
        <v>-162</v>
      </c>
      <c r="K17" s="53" t="s">
        <v>25</v>
      </c>
      <c r="L17" s="53" t="s">
        <v>25</v>
      </c>
      <c r="M17" s="53" t="s">
        <v>25</v>
      </c>
      <c r="N17" s="53" t="s">
        <v>25</v>
      </c>
      <c r="O17" s="53" t="s">
        <v>25</v>
      </c>
      <c r="P17" s="53">
        <v>493194</v>
      </c>
      <c r="Q17" s="8"/>
      <c r="R17" s="7">
        <v>272472</v>
      </c>
      <c r="S17" s="7">
        <v>276171</v>
      </c>
      <c r="T17" s="7">
        <v>236941</v>
      </c>
      <c r="U17" s="7">
        <v>256843</v>
      </c>
      <c r="V17" s="7">
        <v>1042426</v>
      </c>
      <c r="W17" s="7">
        <v>243958</v>
      </c>
      <c r="X17" s="7">
        <v>272278</v>
      </c>
      <c r="Y17" s="7">
        <v>269992</v>
      </c>
      <c r="Z17" s="7">
        <v>284595</v>
      </c>
      <c r="AA17" s="7">
        <v>1070824</v>
      </c>
      <c r="AD17" s="10">
        <v>105918</v>
      </c>
      <c r="AE17" s="10">
        <v>97810</v>
      </c>
      <c r="AF17" s="10">
        <v>97256</v>
      </c>
      <c r="AG17" s="10">
        <v>104662</v>
      </c>
      <c r="AH17" s="10">
        <v>99730</v>
      </c>
      <c r="AI17" s="10">
        <v>106592</v>
      </c>
      <c r="AJ17" s="10">
        <v>123871</v>
      </c>
      <c r="AK17" s="10">
        <v>115590</v>
      </c>
      <c r="AL17" s="10">
        <v>123620</v>
      </c>
      <c r="AM17" s="10">
        <v>132308</v>
      </c>
      <c r="AN17" s="10">
        <v>115188</v>
      </c>
      <c r="AO17" s="10">
        <v>169413</v>
      </c>
      <c r="AP17" s="10">
        <v>1391959</v>
      </c>
      <c r="AR17" s="7">
        <v>12266</v>
      </c>
      <c r="AS17" s="7">
        <v>28876</v>
      </c>
      <c r="AT17" s="7">
        <v>30237</v>
      </c>
      <c r="AU17" s="7">
        <v>14999</v>
      </c>
      <c r="AV17" s="7">
        <v>15633</v>
      </c>
      <c r="AW17" s="7">
        <v>16600</v>
      </c>
      <c r="AX17" s="7">
        <v>124033</v>
      </c>
      <c r="AY17" s="7">
        <v>115590</v>
      </c>
      <c r="AZ17" s="7">
        <v>123620</v>
      </c>
      <c r="BA17" s="7">
        <v>132308</v>
      </c>
      <c r="BB17" s="7">
        <v>115188</v>
      </c>
      <c r="BC17" s="7">
        <v>169413</v>
      </c>
      <c r="BD17" s="7">
        <v>898765</v>
      </c>
      <c r="BF17" s="8">
        <v>90634</v>
      </c>
      <c r="BG17" s="8">
        <v>72783</v>
      </c>
      <c r="BH17" s="8">
        <v>80541</v>
      </c>
      <c r="BI17" s="8">
        <v>90136</v>
      </c>
      <c r="BJ17" s="8">
        <v>94515</v>
      </c>
      <c r="BK17" s="8">
        <v>87627</v>
      </c>
      <c r="BL17" s="8">
        <v>89398</v>
      </c>
      <c r="BM17" s="8">
        <v>93164</v>
      </c>
      <c r="BN17" s="8">
        <v>87430</v>
      </c>
      <c r="BO17" s="8">
        <v>88587</v>
      </c>
      <c r="BP17" s="8">
        <v>90350</v>
      </c>
      <c r="BQ17" s="8">
        <v>105659</v>
      </c>
      <c r="BR17" s="8">
        <v>1070824</v>
      </c>
    </row>
    <row r="18" spans="1:70" ht="12.75">
      <c r="A18" s="1" t="s">
        <v>24</v>
      </c>
      <c r="B18" s="14" t="s">
        <v>57</v>
      </c>
      <c r="D18" s="53">
        <v>337990</v>
      </c>
      <c r="E18" s="53">
        <v>255831</v>
      </c>
      <c r="F18" s="53">
        <v>297818</v>
      </c>
      <c r="G18" s="53">
        <v>334903</v>
      </c>
      <c r="H18" s="53">
        <v>307673</v>
      </c>
      <c r="I18" s="53">
        <v>294997</v>
      </c>
      <c r="J18" s="53">
        <v>-831</v>
      </c>
      <c r="K18" s="53" t="s">
        <v>25</v>
      </c>
      <c r="L18" s="53" t="s">
        <v>25</v>
      </c>
      <c r="M18" s="53" t="s">
        <v>25</v>
      </c>
      <c r="N18" s="53" t="s">
        <v>25</v>
      </c>
      <c r="O18" s="53" t="s">
        <v>25</v>
      </c>
      <c r="P18" s="53">
        <v>1828381</v>
      </c>
      <c r="Q18" s="8"/>
      <c r="R18" s="7">
        <v>969888</v>
      </c>
      <c r="S18" s="7">
        <v>986431</v>
      </c>
      <c r="T18" s="7">
        <v>910246</v>
      </c>
      <c r="U18" s="7">
        <v>959384</v>
      </c>
      <c r="V18" s="7">
        <v>3825949</v>
      </c>
      <c r="W18" s="7">
        <v>987739</v>
      </c>
      <c r="X18" s="7">
        <v>969400</v>
      </c>
      <c r="Y18" s="7">
        <v>859394</v>
      </c>
      <c r="Z18" s="7">
        <v>984113</v>
      </c>
      <c r="AA18" s="7">
        <v>3800646</v>
      </c>
      <c r="AD18" s="10">
        <v>281618</v>
      </c>
      <c r="AE18" s="10">
        <v>271872</v>
      </c>
      <c r="AF18" s="10">
        <v>281318</v>
      </c>
      <c r="AG18" s="10">
        <v>287947</v>
      </c>
      <c r="AH18" s="10">
        <v>274799</v>
      </c>
      <c r="AI18" s="10">
        <v>269749</v>
      </c>
      <c r="AJ18" s="10">
        <v>286134</v>
      </c>
      <c r="AK18" s="10">
        <v>273327</v>
      </c>
      <c r="AL18" s="10">
        <v>277956</v>
      </c>
      <c r="AM18" s="10">
        <v>281605</v>
      </c>
      <c r="AN18" s="10">
        <v>273971</v>
      </c>
      <c r="AO18" s="10">
        <v>310158</v>
      </c>
      <c r="AP18" s="10">
        <v>3370453</v>
      </c>
      <c r="AR18" s="7">
        <v>-56372</v>
      </c>
      <c r="AS18" s="7">
        <v>16041</v>
      </c>
      <c r="AT18" s="7">
        <v>-16500</v>
      </c>
      <c r="AU18" s="7">
        <v>-46956</v>
      </c>
      <c r="AV18" s="7">
        <v>-32874</v>
      </c>
      <c r="AW18" s="7">
        <v>-25248</v>
      </c>
      <c r="AX18" s="7">
        <v>286965</v>
      </c>
      <c r="AY18" s="7">
        <v>273327</v>
      </c>
      <c r="AZ18" s="7">
        <v>277956</v>
      </c>
      <c r="BA18" s="7">
        <v>281605</v>
      </c>
      <c r="BB18" s="7">
        <v>273971</v>
      </c>
      <c r="BC18" s="7">
        <v>310158</v>
      </c>
      <c r="BD18" s="7">
        <v>1542072</v>
      </c>
      <c r="BF18" s="8">
        <v>350273</v>
      </c>
      <c r="BG18" s="8">
        <v>308911</v>
      </c>
      <c r="BH18" s="8">
        <v>328555</v>
      </c>
      <c r="BI18" s="8">
        <v>331203</v>
      </c>
      <c r="BJ18" s="8">
        <v>328686</v>
      </c>
      <c r="BK18" s="8">
        <v>309511</v>
      </c>
      <c r="BL18" s="8">
        <v>296409</v>
      </c>
      <c r="BM18" s="8">
        <v>299747</v>
      </c>
      <c r="BN18" s="8">
        <v>263239</v>
      </c>
      <c r="BO18" s="8">
        <v>292356</v>
      </c>
      <c r="BP18" s="8">
        <v>292974</v>
      </c>
      <c r="BQ18" s="8">
        <v>398783</v>
      </c>
      <c r="BR18" s="8">
        <v>3800646</v>
      </c>
    </row>
    <row r="19" spans="1:70" ht="12.75" hidden="1">
      <c r="A19" s="1" t="s">
        <v>24</v>
      </c>
      <c r="B19" s="16" t="s">
        <v>58</v>
      </c>
      <c r="D19" s="7">
        <v>13416</v>
      </c>
      <c r="E19" s="7">
        <v>18791</v>
      </c>
      <c r="F19" s="7">
        <v>15536</v>
      </c>
      <c r="G19" s="7">
        <v>15682</v>
      </c>
      <c r="H19" s="7">
        <v>17068</v>
      </c>
      <c r="I19" s="7">
        <v>33789</v>
      </c>
      <c r="J19" s="7">
        <v>487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>
        <v>114768</v>
      </c>
      <c r="R19" s="2">
        <v>43438</v>
      </c>
      <c r="S19" s="2">
        <v>45480</v>
      </c>
      <c r="T19" s="2">
        <v>54479</v>
      </c>
      <c r="U19" s="2">
        <v>43793</v>
      </c>
      <c r="V19" s="2">
        <v>187190</v>
      </c>
      <c r="W19" s="2">
        <v>47549</v>
      </c>
      <c r="X19" s="2">
        <v>49183</v>
      </c>
      <c r="Y19" s="2">
        <v>44610</v>
      </c>
      <c r="Z19" s="2">
        <v>44059</v>
      </c>
      <c r="AA19" s="2">
        <v>185401</v>
      </c>
      <c r="AD19" s="10">
        <v>14297</v>
      </c>
      <c r="AE19" s="10">
        <v>13264</v>
      </c>
      <c r="AF19" s="10">
        <v>12865</v>
      </c>
      <c r="AG19" s="10">
        <v>14170</v>
      </c>
      <c r="AH19" s="10">
        <v>13037</v>
      </c>
      <c r="AI19" s="10">
        <v>13423</v>
      </c>
      <c r="AJ19" s="10">
        <v>14687</v>
      </c>
      <c r="AK19" s="10">
        <v>13564</v>
      </c>
      <c r="AL19" s="10">
        <v>13713</v>
      </c>
      <c r="AM19" s="10">
        <v>14555</v>
      </c>
      <c r="AN19" s="10">
        <v>12033</v>
      </c>
      <c r="AO19" s="10">
        <v>12839</v>
      </c>
      <c r="AP19" s="10">
        <v>162449</v>
      </c>
      <c r="AR19" s="7">
        <v>881</v>
      </c>
      <c r="AS19" s="7">
        <v>-5527</v>
      </c>
      <c r="AT19" s="7">
        <v>-2671</v>
      </c>
      <c r="AU19" s="7">
        <v>-1512</v>
      </c>
      <c r="AV19" s="7">
        <v>-4031</v>
      </c>
      <c r="AW19" s="7">
        <v>-20366</v>
      </c>
      <c r="AX19" s="7">
        <v>14200</v>
      </c>
      <c r="AY19" s="7">
        <v>13564</v>
      </c>
      <c r="AZ19" s="7">
        <v>13713</v>
      </c>
      <c r="BA19" s="7">
        <v>14555</v>
      </c>
      <c r="BB19" s="7">
        <v>12033</v>
      </c>
      <c r="BC19" s="7">
        <v>12839</v>
      </c>
      <c r="BD19" s="7">
        <v>47681</v>
      </c>
      <c r="BF19" s="8">
        <v>15140</v>
      </c>
      <c r="BG19" s="7">
        <v>17108</v>
      </c>
      <c r="BH19" s="7">
        <v>15300</v>
      </c>
      <c r="BI19" s="8">
        <v>15427</v>
      </c>
      <c r="BJ19" s="7">
        <v>15927</v>
      </c>
      <c r="BK19" s="7">
        <v>17829</v>
      </c>
      <c r="BL19" s="7">
        <v>13898</v>
      </c>
      <c r="BM19" s="7">
        <v>16252</v>
      </c>
      <c r="BN19" s="7">
        <v>14460</v>
      </c>
      <c r="BO19" s="7">
        <v>15117</v>
      </c>
      <c r="BP19" s="7">
        <v>15777</v>
      </c>
      <c r="BQ19" s="7">
        <v>13165</v>
      </c>
      <c r="BR19" s="8">
        <v>185401</v>
      </c>
    </row>
    <row r="20" spans="1:70" ht="12.75" hidden="1">
      <c r="A20" s="1" t="s">
        <v>24</v>
      </c>
      <c r="B20" s="16" t="s">
        <v>59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R20" s="2">
        <v>16934</v>
      </c>
      <c r="S20" s="2">
        <v>13617</v>
      </c>
      <c r="T20" s="2">
        <v>11853</v>
      </c>
      <c r="U20" s="2">
        <v>383</v>
      </c>
      <c r="V20">
        <v>42787</v>
      </c>
      <c r="W20" s="2">
        <v>15419</v>
      </c>
      <c r="X20" s="2">
        <v>11974</v>
      </c>
      <c r="Y20" s="2">
        <v>-1670</v>
      </c>
      <c r="Z20" s="2" t="s">
        <v>25</v>
      </c>
      <c r="AA20" s="2">
        <v>25723</v>
      </c>
      <c r="AD20" s="10" t="s">
        <v>25</v>
      </c>
      <c r="AE20" s="10" t="s">
        <v>25</v>
      </c>
      <c r="AF20" s="10" t="s">
        <v>25</v>
      </c>
      <c r="AG20" s="10" t="s">
        <v>25</v>
      </c>
      <c r="AH20" s="10" t="s">
        <v>25</v>
      </c>
      <c r="AI20" s="10" t="s">
        <v>25</v>
      </c>
      <c r="AJ20" s="10" t="s">
        <v>25</v>
      </c>
      <c r="AK20" s="10" t="s">
        <v>25</v>
      </c>
      <c r="AL20" s="10" t="s">
        <v>25</v>
      </c>
      <c r="AM20" s="10" t="s">
        <v>25</v>
      </c>
      <c r="AN20" s="10" t="s">
        <v>25</v>
      </c>
      <c r="AO20" s="10" t="s">
        <v>25</v>
      </c>
      <c r="AP20" s="10" t="s">
        <v>25</v>
      </c>
      <c r="AR20" s="7" t="s">
        <v>25</v>
      </c>
      <c r="AS20" s="7" t="s">
        <v>25</v>
      </c>
      <c r="AT20" s="7" t="s">
        <v>25</v>
      </c>
      <c r="AU20" s="7" t="s">
        <v>25</v>
      </c>
      <c r="AV20" s="7" t="s">
        <v>25</v>
      </c>
      <c r="AW20" s="7" t="s">
        <v>25</v>
      </c>
      <c r="AX20" s="7" t="s">
        <v>25</v>
      </c>
      <c r="AY20" s="7" t="s">
        <v>25</v>
      </c>
      <c r="AZ20" s="7" t="s">
        <v>25</v>
      </c>
      <c r="BA20" s="7" t="s">
        <v>25</v>
      </c>
      <c r="BB20" s="7" t="s">
        <v>25</v>
      </c>
      <c r="BC20" s="7" t="s">
        <v>25</v>
      </c>
      <c r="BD20" s="7" t="s">
        <v>25</v>
      </c>
      <c r="BF20" s="7">
        <v>4438</v>
      </c>
      <c r="BG20" s="7">
        <v>6205</v>
      </c>
      <c r="BH20" s="7">
        <v>4777</v>
      </c>
      <c r="BI20" s="8">
        <v>4505</v>
      </c>
      <c r="BJ20" s="8">
        <v>4800</v>
      </c>
      <c r="BK20" s="7">
        <v>2669</v>
      </c>
      <c r="BL20" s="7">
        <v>-1670</v>
      </c>
      <c r="BM20" s="7" t="s">
        <v>25</v>
      </c>
      <c r="BN20" s="7" t="s">
        <v>25</v>
      </c>
      <c r="BO20" s="7" t="s">
        <v>25</v>
      </c>
      <c r="BP20" s="7" t="s">
        <v>25</v>
      </c>
      <c r="BQ20" s="7" t="s">
        <v>25</v>
      </c>
      <c r="BR20" s="8">
        <v>25723</v>
      </c>
    </row>
    <row r="21" spans="1:70" ht="12.75" hidden="1">
      <c r="A21" s="1" t="s">
        <v>24</v>
      </c>
      <c r="B21" s="16" t="s">
        <v>60</v>
      </c>
      <c r="D21" s="7">
        <v>39613</v>
      </c>
      <c r="E21" s="7">
        <v>28182</v>
      </c>
      <c r="F21" s="7">
        <v>30831</v>
      </c>
      <c r="G21" s="7">
        <v>43101</v>
      </c>
      <c r="H21" s="7">
        <v>38485</v>
      </c>
      <c r="I21" s="7">
        <v>37475</v>
      </c>
      <c r="J21" s="7">
        <v>-800</v>
      </c>
      <c r="K21" s="7" t="s">
        <v>25</v>
      </c>
      <c r="L21" s="7" t="s">
        <v>25</v>
      </c>
      <c r="M21" s="7" t="s">
        <v>25</v>
      </c>
      <c r="N21" s="7" t="s">
        <v>25</v>
      </c>
      <c r="O21" s="7" t="s">
        <v>25</v>
      </c>
      <c r="P21" s="7">
        <v>216887</v>
      </c>
      <c r="R21" s="2">
        <v>98482</v>
      </c>
      <c r="S21" s="2">
        <v>111819</v>
      </c>
      <c r="T21" s="2">
        <v>102663</v>
      </c>
      <c r="U21" s="2">
        <v>93114</v>
      </c>
      <c r="V21" s="2">
        <v>406079</v>
      </c>
      <c r="W21" s="2">
        <v>119709</v>
      </c>
      <c r="X21" s="2">
        <v>107959</v>
      </c>
      <c r="Y21" s="2">
        <v>112671</v>
      </c>
      <c r="Z21" s="2">
        <v>112008</v>
      </c>
      <c r="AA21" s="2">
        <v>452347</v>
      </c>
      <c r="AD21" s="10">
        <v>34947</v>
      </c>
      <c r="AE21" s="10">
        <v>32152</v>
      </c>
      <c r="AF21" s="10">
        <v>31439</v>
      </c>
      <c r="AG21" s="10">
        <v>34305</v>
      </c>
      <c r="AH21" s="10">
        <v>31788</v>
      </c>
      <c r="AI21" s="10">
        <v>32480</v>
      </c>
      <c r="AJ21" s="10">
        <v>35948</v>
      </c>
      <c r="AK21" s="10">
        <v>32885</v>
      </c>
      <c r="AL21" s="10">
        <v>33462</v>
      </c>
      <c r="AM21" s="10">
        <v>35173</v>
      </c>
      <c r="AN21" s="10">
        <v>29638</v>
      </c>
      <c r="AO21" s="10">
        <v>32732</v>
      </c>
      <c r="AP21" s="10">
        <v>396948</v>
      </c>
      <c r="AR21" s="7">
        <v>-4666</v>
      </c>
      <c r="AS21" s="7">
        <v>3970</v>
      </c>
      <c r="AT21" s="7">
        <v>608</v>
      </c>
      <c r="AU21" s="7">
        <v>-8796</v>
      </c>
      <c r="AV21" s="7">
        <v>-6697</v>
      </c>
      <c r="AW21" s="7">
        <v>-4995</v>
      </c>
      <c r="AX21" s="7">
        <v>36748</v>
      </c>
      <c r="AY21" s="7">
        <v>32885</v>
      </c>
      <c r="AZ21" s="7">
        <v>33462</v>
      </c>
      <c r="BA21" s="7">
        <v>35173</v>
      </c>
      <c r="BB21" s="7">
        <v>29638</v>
      </c>
      <c r="BC21" s="7">
        <v>32732</v>
      </c>
      <c r="BD21" s="7">
        <v>180061</v>
      </c>
      <c r="BF21" s="8">
        <v>43466</v>
      </c>
      <c r="BG21" s="8">
        <v>35282</v>
      </c>
      <c r="BH21" s="8">
        <v>40961</v>
      </c>
      <c r="BI21" s="8">
        <v>38652</v>
      </c>
      <c r="BJ21" s="8">
        <v>35636</v>
      </c>
      <c r="BK21" s="8">
        <v>33671</v>
      </c>
      <c r="BL21" s="8">
        <v>36395</v>
      </c>
      <c r="BM21" s="8">
        <v>41744</v>
      </c>
      <c r="BN21" s="8">
        <v>34531</v>
      </c>
      <c r="BO21" s="8">
        <v>39992</v>
      </c>
      <c r="BP21" s="8">
        <v>35833</v>
      </c>
      <c r="BQ21" s="8">
        <v>36183</v>
      </c>
      <c r="BR21" s="8">
        <v>452347</v>
      </c>
    </row>
    <row r="22" spans="1:70" ht="12.75" hidden="1">
      <c r="A22" s="1" t="s">
        <v>24</v>
      </c>
      <c r="B22" s="16" t="s">
        <v>61</v>
      </c>
      <c r="D22" s="7">
        <v>96790</v>
      </c>
      <c r="E22" s="7">
        <v>104332</v>
      </c>
      <c r="F22" s="7">
        <v>99920</v>
      </c>
      <c r="G22" s="7">
        <v>103686</v>
      </c>
      <c r="H22" s="7">
        <v>98077</v>
      </c>
      <c r="I22" s="7">
        <v>81633</v>
      </c>
      <c r="J22" s="7">
        <v>1589</v>
      </c>
      <c r="K22" s="7" t="s">
        <v>25</v>
      </c>
      <c r="L22" s="7" t="s">
        <v>25</v>
      </c>
      <c r="M22" s="7" t="s">
        <v>25</v>
      </c>
      <c r="N22" s="7" t="s">
        <v>25</v>
      </c>
      <c r="O22" s="7" t="s">
        <v>25</v>
      </c>
      <c r="P22" s="7">
        <v>586027</v>
      </c>
      <c r="R22" s="2">
        <v>264309</v>
      </c>
      <c r="S22" s="2">
        <v>274359</v>
      </c>
      <c r="T22" s="2">
        <v>275493</v>
      </c>
      <c r="U22" s="2">
        <v>267206</v>
      </c>
      <c r="V22" s="2">
        <v>1081366</v>
      </c>
      <c r="W22" s="2">
        <v>283643</v>
      </c>
      <c r="X22" s="2">
        <v>273025</v>
      </c>
      <c r="Y22" s="2">
        <v>279162</v>
      </c>
      <c r="Z22" s="2">
        <v>317235</v>
      </c>
      <c r="AA22" s="2">
        <v>1153065</v>
      </c>
      <c r="AD22" s="10">
        <v>101234</v>
      </c>
      <c r="AE22" s="10">
        <v>93047</v>
      </c>
      <c r="AF22" s="10">
        <v>90885</v>
      </c>
      <c r="AG22" s="10">
        <v>99293</v>
      </c>
      <c r="AH22" s="10">
        <v>91796</v>
      </c>
      <c r="AI22" s="10">
        <v>93907</v>
      </c>
      <c r="AJ22" s="10">
        <v>104230</v>
      </c>
      <c r="AK22" s="10">
        <v>95207</v>
      </c>
      <c r="AL22" s="10">
        <v>96617</v>
      </c>
      <c r="AM22" s="10">
        <v>101495</v>
      </c>
      <c r="AN22" s="10">
        <v>85523</v>
      </c>
      <c r="AO22" s="10">
        <v>94575</v>
      </c>
      <c r="AP22" s="10">
        <v>1147811</v>
      </c>
      <c r="AR22" s="7">
        <v>4444</v>
      </c>
      <c r="AS22" s="7">
        <v>-11285</v>
      </c>
      <c r="AT22" s="7">
        <v>-9035</v>
      </c>
      <c r="AU22" s="7">
        <v>-4393</v>
      </c>
      <c r="AV22" s="7">
        <v>-6281</v>
      </c>
      <c r="AW22" s="7">
        <v>12274</v>
      </c>
      <c r="AX22" s="7">
        <v>102641</v>
      </c>
      <c r="AY22" s="7">
        <v>95207</v>
      </c>
      <c r="AZ22" s="7">
        <v>96617</v>
      </c>
      <c r="BA22" s="7">
        <v>101495</v>
      </c>
      <c r="BB22" s="7">
        <v>85523</v>
      </c>
      <c r="BC22" s="7">
        <v>94575</v>
      </c>
      <c r="BD22" s="7">
        <v>561784</v>
      </c>
      <c r="BF22" s="8">
        <v>108458</v>
      </c>
      <c r="BG22" s="8">
        <v>84280</v>
      </c>
      <c r="BH22" s="8">
        <v>90905</v>
      </c>
      <c r="BI22" s="8">
        <v>99725</v>
      </c>
      <c r="BJ22" s="8">
        <v>100103</v>
      </c>
      <c r="BK22" s="8">
        <v>73197</v>
      </c>
      <c r="BL22" s="8">
        <v>90593</v>
      </c>
      <c r="BM22" s="8">
        <v>102413</v>
      </c>
      <c r="BN22" s="8">
        <v>86156</v>
      </c>
      <c r="BO22" s="8">
        <v>100252</v>
      </c>
      <c r="BP22" s="8">
        <v>105014</v>
      </c>
      <c r="BQ22" s="8">
        <v>111968</v>
      </c>
      <c r="BR22" s="8">
        <v>1153065</v>
      </c>
    </row>
    <row r="23" spans="1:70" ht="12.75" hidden="1">
      <c r="A23" s="1" t="s">
        <v>24</v>
      </c>
      <c r="B23" s="16" t="s">
        <v>62</v>
      </c>
      <c r="D23" s="7">
        <v>23320</v>
      </c>
      <c r="E23" s="7">
        <v>14821</v>
      </c>
      <c r="F23" s="7">
        <v>19067</v>
      </c>
      <c r="G23" s="7">
        <v>22279</v>
      </c>
      <c r="H23" s="7">
        <v>19815</v>
      </c>
      <c r="I23" s="7">
        <v>20701</v>
      </c>
      <c r="J23" s="7">
        <v>-50</v>
      </c>
      <c r="K23" s="7" t="s">
        <v>25</v>
      </c>
      <c r="L23" s="7" t="s">
        <v>25</v>
      </c>
      <c r="M23" s="7" t="s">
        <v>25</v>
      </c>
      <c r="N23" s="7" t="s">
        <v>25</v>
      </c>
      <c r="O23" s="7" t="s">
        <v>25</v>
      </c>
      <c r="P23" s="7">
        <v>119953</v>
      </c>
      <c r="R23">
        <v>52095</v>
      </c>
      <c r="S23">
        <v>60029</v>
      </c>
      <c r="T23">
        <v>57988</v>
      </c>
      <c r="U23">
        <v>60835</v>
      </c>
      <c r="V23">
        <v>230946</v>
      </c>
      <c r="W23">
        <v>56384</v>
      </c>
      <c r="X23">
        <v>60984</v>
      </c>
      <c r="Y23">
        <v>59179</v>
      </c>
      <c r="Z23">
        <v>64182</v>
      </c>
      <c r="AA23">
        <v>240729</v>
      </c>
      <c r="AD23" s="10">
        <v>21625</v>
      </c>
      <c r="AE23" s="10">
        <v>19923</v>
      </c>
      <c r="AF23" s="10">
        <v>19408</v>
      </c>
      <c r="AG23" s="10">
        <v>21180</v>
      </c>
      <c r="AH23" s="10">
        <v>19543</v>
      </c>
      <c r="AI23" s="10">
        <v>20021</v>
      </c>
      <c r="AJ23" s="10">
        <v>22195</v>
      </c>
      <c r="AK23" s="10">
        <v>20304</v>
      </c>
      <c r="AL23" s="10">
        <v>20589</v>
      </c>
      <c r="AM23" s="10">
        <v>21645</v>
      </c>
      <c r="AN23" s="10">
        <v>18156</v>
      </c>
      <c r="AO23" s="10">
        <v>19917</v>
      </c>
      <c r="AP23" s="10">
        <v>244506</v>
      </c>
      <c r="AR23" s="7">
        <v>-1695</v>
      </c>
      <c r="AS23" s="7">
        <v>5102</v>
      </c>
      <c r="AT23" s="7">
        <v>341</v>
      </c>
      <c r="AU23" s="7">
        <v>-1099</v>
      </c>
      <c r="AV23" s="7">
        <v>-272</v>
      </c>
      <c r="AW23" s="7">
        <v>-680</v>
      </c>
      <c r="AX23" s="7">
        <v>22245</v>
      </c>
      <c r="AY23" s="7">
        <v>20304</v>
      </c>
      <c r="AZ23" s="7">
        <v>20589</v>
      </c>
      <c r="BA23" s="7">
        <v>21645</v>
      </c>
      <c r="BB23" s="7">
        <v>18156</v>
      </c>
      <c r="BC23" s="7">
        <v>19917</v>
      </c>
      <c r="BD23" s="7">
        <v>124553</v>
      </c>
      <c r="BF23" s="8">
        <v>19607</v>
      </c>
      <c r="BG23" s="8">
        <v>17908</v>
      </c>
      <c r="BH23" s="8">
        <v>18869</v>
      </c>
      <c r="BI23" s="8">
        <v>21687</v>
      </c>
      <c r="BJ23" s="7">
        <v>22045</v>
      </c>
      <c r="BK23" s="8">
        <v>17252</v>
      </c>
      <c r="BL23" s="7">
        <v>20308</v>
      </c>
      <c r="BM23" s="8">
        <v>20244</v>
      </c>
      <c r="BN23" s="8">
        <v>18626</v>
      </c>
      <c r="BO23" s="8">
        <v>20368</v>
      </c>
      <c r="BP23" s="8">
        <v>19916</v>
      </c>
      <c r="BQ23" s="7">
        <v>23899</v>
      </c>
      <c r="BR23" s="8">
        <v>240729</v>
      </c>
    </row>
    <row r="24" spans="1:70" ht="12.75" hidden="1">
      <c r="A24" s="1" t="s">
        <v>24</v>
      </c>
      <c r="B24" s="16" t="s">
        <v>63</v>
      </c>
      <c r="D24" s="7">
        <v>3313</v>
      </c>
      <c r="E24" s="7">
        <v>2968</v>
      </c>
      <c r="F24" s="7">
        <v>295</v>
      </c>
      <c r="G24" s="7">
        <v>6456</v>
      </c>
      <c r="H24" s="7">
        <v>4742</v>
      </c>
      <c r="I24" s="7">
        <v>4628</v>
      </c>
      <c r="J24" s="7">
        <v>-224</v>
      </c>
      <c r="K24" s="7" t="s">
        <v>25</v>
      </c>
      <c r="L24" s="7" t="s">
        <v>25</v>
      </c>
      <c r="M24" s="7" t="s">
        <v>25</v>
      </c>
      <c r="N24" s="7" t="s">
        <v>25</v>
      </c>
      <c r="O24" s="7" t="s">
        <v>25</v>
      </c>
      <c r="P24" s="7">
        <v>22178</v>
      </c>
      <c r="R24" s="2">
        <v>13594</v>
      </c>
      <c r="S24" s="2">
        <v>14514</v>
      </c>
      <c r="T24" s="2">
        <v>12979</v>
      </c>
      <c r="U24" s="2">
        <v>12314</v>
      </c>
      <c r="V24" s="2">
        <v>53401</v>
      </c>
      <c r="W24" s="2">
        <v>14006</v>
      </c>
      <c r="X24" s="2">
        <v>14374</v>
      </c>
      <c r="Y24" s="2">
        <v>5388</v>
      </c>
      <c r="Z24" s="2">
        <v>9245</v>
      </c>
      <c r="AA24" s="2">
        <v>43013</v>
      </c>
      <c r="AD24" s="10">
        <v>5042</v>
      </c>
      <c r="AE24" s="10">
        <v>4626</v>
      </c>
      <c r="AF24" s="10">
        <v>4519</v>
      </c>
      <c r="AG24" s="10">
        <v>4923</v>
      </c>
      <c r="AH24" s="10">
        <v>4549</v>
      </c>
      <c r="AI24" s="10">
        <v>4648</v>
      </c>
      <c r="AJ24" s="10">
        <v>5174</v>
      </c>
      <c r="AK24" s="10">
        <v>4717</v>
      </c>
      <c r="AL24" s="10">
        <v>4791</v>
      </c>
      <c r="AM24" s="10">
        <v>5017</v>
      </c>
      <c r="AN24" s="10">
        <v>4242</v>
      </c>
      <c r="AO24" s="10">
        <v>4722</v>
      </c>
      <c r="AP24" s="10">
        <v>56969</v>
      </c>
      <c r="AR24" s="7">
        <v>1729</v>
      </c>
      <c r="AS24" s="7">
        <v>1658</v>
      </c>
      <c r="AT24" s="7">
        <v>4224</v>
      </c>
      <c r="AU24" s="7">
        <v>-1533</v>
      </c>
      <c r="AV24" s="7">
        <v>-193</v>
      </c>
      <c r="AW24" s="7">
        <v>20</v>
      </c>
      <c r="AX24" s="7">
        <v>5398</v>
      </c>
      <c r="AY24" s="7">
        <v>4717</v>
      </c>
      <c r="AZ24" s="7">
        <v>4791</v>
      </c>
      <c r="BA24" s="7">
        <v>5017</v>
      </c>
      <c r="BB24" s="7">
        <v>4242</v>
      </c>
      <c r="BC24" s="7">
        <v>4722</v>
      </c>
      <c r="BD24" s="7">
        <v>34791</v>
      </c>
      <c r="BF24" s="8">
        <v>4255</v>
      </c>
      <c r="BG24" s="8">
        <v>4642</v>
      </c>
      <c r="BH24" s="8">
        <v>5109</v>
      </c>
      <c r="BI24" s="8">
        <v>6368</v>
      </c>
      <c r="BJ24" s="8">
        <v>3560</v>
      </c>
      <c r="BK24" s="8">
        <v>4446</v>
      </c>
      <c r="BL24" s="8">
        <v>2914</v>
      </c>
      <c r="BM24" s="8">
        <v>-749</v>
      </c>
      <c r="BN24" s="8">
        <v>3223</v>
      </c>
      <c r="BO24" s="8">
        <v>4231</v>
      </c>
      <c r="BP24" s="8">
        <v>3897</v>
      </c>
      <c r="BQ24" s="8">
        <v>1117</v>
      </c>
      <c r="BR24" s="8">
        <v>43013</v>
      </c>
    </row>
    <row r="25" spans="1:70" ht="12.75" hidden="1">
      <c r="A25" s="1" t="s">
        <v>24</v>
      </c>
      <c r="B25" s="16" t="s">
        <v>64</v>
      </c>
      <c r="D25" s="7">
        <v>25865</v>
      </c>
      <c r="E25" s="7">
        <v>27198</v>
      </c>
      <c r="F25" s="7">
        <v>25392</v>
      </c>
      <c r="G25" s="7">
        <v>37105</v>
      </c>
      <c r="H25" s="7">
        <v>38737</v>
      </c>
      <c r="I25" s="7">
        <v>32682</v>
      </c>
      <c r="J25" s="7">
        <v>588</v>
      </c>
      <c r="K25" s="7" t="s">
        <v>25</v>
      </c>
      <c r="L25" s="7" t="s">
        <v>25</v>
      </c>
      <c r="M25" s="7" t="s">
        <v>25</v>
      </c>
      <c r="N25" s="7" t="s">
        <v>25</v>
      </c>
      <c r="O25" s="7" t="s">
        <v>25</v>
      </c>
      <c r="P25" s="7">
        <v>187567</v>
      </c>
      <c r="R25" s="2">
        <v>67029</v>
      </c>
      <c r="S25" s="2">
        <v>60781</v>
      </c>
      <c r="T25" s="2">
        <v>59757</v>
      </c>
      <c r="U25" s="2">
        <v>63730</v>
      </c>
      <c r="V25" s="2">
        <v>251297</v>
      </c>
      <c r="W25" s="2">
        <v>58874</v>
      </c>
      <c r="X25" s="2">
        <v>59975</v>
      </c>
      <c r="Y25" s="2">
        <v>76845</v>
      </c>
      <c r="Z25" s="2">
        <v>90026</v>
      </c>
      <c r="AA25" s="2">
        <v>285721</v>
      </c>
      <c r="AD25" s="10">
        <v>28372</v>
      </c>
      <c r="AE25" s="10">
        <v>26128</v>
      </c>
      <c r="AF25" s="10">
        <v>25465</v>
      </c>
      <c r="AG25" s="10">
        <v>27808</v>
      </c>
      <c r="AH25" s="10">
        <v>25664</v>
      </c>
      <c r="AI25" s="10">
        <v>26288</v>
      </c>
      <c r="AJ25" s="10">
        <v>29143</v>
      </c>
      <c r="AK25" s="10">
        <v>26658</v>
      </c>
      <c r="AL25" s="10">
        <v>27034</v>
      </c>
      <c r="AM25" s="10">
        <v>28422</v>
      </c>
      <c r="AN25" s="10">
        <v>23855</v>
      </c>
      <c r="AO25" s="10">
        <v>26199</v>
      </c>
      <c r="AP25" s="10">
        <v>321035</v>
      </c>
      <c r="AR25" s="7">
        <v>2507</v>
      </c>
      <c r="AS25" s="7">
        <v>-1070</v>
      </c>
      <c r="AT25" s="7">
        <v>73</v>
      </c>
      <c r="AU25" s="7">
        <v>-9297</v>
      </c>
      <c r="AV25" s="7">
        <v>-13073</v>
      </c>
      <c r="AW25" s="7">
        <v>-6394</v>
      </c>
      <c r="AX25" s="7">
        <v>28555</v>
      </c>
      <c r="AY25" s="7">
        <v>26658</v>
      </c>
      <c r="AZ25" s="7">
        <v>27034</v>
      </c>
      <c r="BA25" s="7">
        <v>28422</v>
      </c>
      <c r="BB25" s="7">
        <v>23855</v>
      </c>
      <c r="BC25" s="7">
        <v>26199</v>
      </c>
      <c r="BD25" s="7">
        <v>133468</v>
      </c>
      <c r="BF25" s="7">
        <v>23645</v>
      </c>
      <c r="BG25" s="8">
        <v>19501</v>
      </c>
      <c r="BH25" s="7">
        <v>15728</v>
      </c>
      <c r="BI25" s="7">
        <v>17099</v>
      </c>
      <c r="BJ25" s="7">
        <v>20205</v>
      </c>
      <c r="BK25" s="7">
        <v>22672</v>
      </c>
      <c r="BL25" s="7">
        <v>20463</v>
      </c>
      <c r="BM25" s="7">
        <v>30465</v>
      </c>
      <c r="BN25" s="8">
        <v>25918</v>
      </c>
      <c r="BO25" s="7">
        <v>31638</v>
      </c>
      <c r="BP25" s="7">
        <v>28811</v>
      </c>
      <c r="BQ25" s="7">
        <v>29578</v>
      </c>
      <c r="BR25" s="8">
        <v>285721</v>
      </c>
    </row>
    <row r="26" spans="1:70" ht="12.75" hidden="1">
      <c r="A26" s="1" t="s">
        <v>24</v>
      </c>
      <c r="B26" s="16" t="s">
        <v>65</v>
      </c>
      <c r="D26" s="7">
        <v>63254</v>
      </c>
      <c r="E26" s="7">
        <v>70105</v>
      </c>
      <c r="F26" s="7">
        <v>60534</v>
      </c>
      <c r="G26" s="7">
        <v>66610</v>
      </c>
      <c r="H26" s="7">
        <v>55237</v>
      </c>
      <c r="I26" s="7">
        <v>48639</v>
      </c>
      <c r="J26" s="7">
        <v>-1032</v>
      </c>
      <c r="K26" s="7" t="s">
        <v>25</v>
      </c>
      <c r="L26" s="7" t="s">
        <v>25</v>
      </c>
      <c r="M26" s="7" t="s">
        <v>25</v>
      </c>
      <c r="N26" s="7" t="s">
        <v>25</v>
      </c>
      <c r="O26" s="7" t="s">
        <v>25</v>
      </c>
      <c r="P26" s="7">
        <v>363347</v>
      </c>
      <c r="R26" s="2">
        <v>72022</v>
      </c>
      <c r="S26" s="2">
        <v>87631</v>
      </c>
      <c r="T26" s="2">
        <v>74531</v>
      </c>
      <c r="U26" s="2">
        <v>95254</v>
      </c>
      <c r="V26" s="2">
        <v>329438</v>
      </c>
      <c r="W26" s="2">
        <v>146559</v>
      </c>
      <c r="X26" s="2">
        <v>120140</v>
      </c>
      <c r="Y26" s="2">
        <v>184437</v>
      </c>
      <c r="Z26" s="2">
        <v>196936</v>
      </c>
      <c r="AA26" s="2">
        <v>648072</v>
      </c>
      <c r="AD26" s="10">
        <v>53452</v>
      </c>
      <c r="AE26" s="10">
        <v>49062</v>
      </c>
      <c r="AF26" s="10">
        <v>47926</v>
      </c>
      <c r="AG26" s="10">
        <v>52232</v>
      </c>
      <c r="AH26" s="10">
        <v>48280</v>
      </c>
      <c r="AI26" s="10">
        <v>49336</v>
      </c>
      <c r="AJ26" s="10">
        <v>54896</v>
      </c>
      <c r="AK26" s="10">
        <v>50051</v>
      </c>
      <c r="AL26" s="10">
        <v>50823</v>
      </c>
      <c r="AM26" s="10">
        <v>53266</v>
      </c>
      <c r="AN26" s="10">
        <v>45008</v>
      </c>
      <c r="AO26" s="10">
        <v>50028</v>
      </c>
      <c r="AP26" s="10">
        <v>604362</v>
      </c>
      <c r="AR26" s="7">
        <v>-9802</v>
      </c>
      <c r="AS26" s="7">
        <v>-21043</v>
      </c>
      <c r="AT26" s="7">
        <v>-12608</v>
      </c>
      <c r="AU26" s="7">
        <v>-14378</v>
      </c>
      <c r="AV26" s="7">
        <v>-6957</v>
      </c>
      <c r="AW26" s="7">
        <v>697</v>
      </c>
      <c r="AX26" s="7">
        <v>55928</v>
      </c>
      <c r="AY26" s="7">
        <v>50051</v>
      </c>
      <c r="AZ26" s="7">
        <v>50823</v>
      </c>
      <c r="BA26" s="7">
        <v>53266</v>
      </c>
      <c r="BB26" s="7">
        <v>45008</v>
      </c>
      <c r="BC26" s="7">
        <v>50028</v>
      </c>
      <c r="BD26" s="7">
        <v>241015</v>
      </c>
      <c r="BF26" s="8">
        <v>54219</v>
      </c>
      <c r="BG26" s="8">
        <v>50067</v>
      </c>
      <c r="BH26" s="8">
        <v>42273</v>
      </c>
      <c r="BI26" s="7">
        <v>40820</v>
      </c>
      <c r="BJ26" s="7">
        <v>43100</v>
      </c>
      <c r="BK26" s="7">
        <v>36219</v>
      </c>
      <c r="BL26" s="8">
        <v>41696</v>
      </c>
      <c r="BM26" s="8">
        <v>79322</v>
      </c>
      <c r="BN26" s="7">
        <v>63419</v>
      </c>
      <c r="BO26" s="8">
        <v>67439</v>
      </c>
      <c r="BP26" s="7">
        <v>62922</v>
      </c>
      <c r="BQ26" s="7">
        <v>66575</v>
      </c>
      <c r="BR26" s="8">
        <v>648072</v>
      </c>
    </row>
    <row r="27" spans="1:70" ht="12.75" hidden="1">
      <c r="A27" s="1" t="s">
        <v>24</v>
      </c>
      <c r="B27" s="16" t="s">
        <v>66</v>
      </c>
      <c r="D27" s="7">
        <v>188253</v>
      </c>
      <c r="E27" s="7">
        <v>115039</v>
      </c>
      <c r="F27" s="7">
        <v>143411</v>
      </c>
      <c r="G27" s="7">
        <v>157297</v>
      </c>
      <c r="H27" s="7">
        <v>155544</v>
      </c>
      <c r="I27" s="7">
        <v>146425</v>
      </c>
      <c r="J27" s="7">
        <v>4192</v>
      </c>
      <c r="K27" s="7" t="s">
        <v>25</v>
      </c>
      <c r="L27" s="7" t="s">
        <v>25</v>
      </c>
      <c r="M27" s="7" t="s">
        <v>25</v>
      </c>
      <c r="N27" s="7" t="s">
        <v>25</v>
      </c>
      <c r="O27" s="7" t="s">
        <v>25</v>
      </c>
      <c r="P27" s="7">
        <v>910161</v>
      </c>
      <c r="R27" s="2">
        <v>364303</v>
      </c>
      <c r="S27" s="2">
        <v>449464</v>
      </c>
      <c r="T27" s="2">
        <v>421378</v>
      </c>
      <c r="U27" s="2">
        <v>458762</v>
      </c>
      <c r="V27" s="2">
        <v>1693907</v>
      </c>
      <c r="W27" s="2">
        <v>508381</v>
      </c>
      <c r="X27" s="2">
        <v>494374</v>
      </c>
      <c r="Y27" s="2">
        <v>481605</v>
      </c>
      <c r="Z27" s="2">
        <v>536514</v>
      </c>
      <c r="AA27" s="2">
        <v>2020873</v>
      </c>
      <c r="AD27" s="10">
        <v>159623</v>
      </c>
      <c r="AE27" s="10">
        <v>147381</v>
      </c>
      <c r="AF27" s="10">
        <v>143517</v>
      </c>
      <c r="AG27" s="10">
        <v>157277</v>
      </c>
      <c r="AH27" s="10">
        <v>145105</v>
      </c>
      <c r="AI27" s="10">
        <v>148911</v>
      </c>
      <c r="AJ27" s="10">
        <v>164374</v>
      </c>
      <c r="AK27" s="10">
        <v>150844</v>
      </c>
      <c r="AL27" s="10">
        <v>152806</v>
      </c>
      <c r="AM27" s="10">
        <v>161232</v>
      </c>
      <c r="AN27" s="10">
        <v>134658</v>
      </c>
      <c r="AO27" s="10">
        <v>146447</v>
      </c>
      <c r="AP27" s="10">
        <v>1812176</v>
      </c>
      <c r="AR27" s="7">
        <v>-28630</v>
      </c>
      <c r="AS27" s="7">
        <v>32342</v>
      </c>
      <c r="AT27" s="7">
        <v>106</v>
      </c>
      <c r="AU27" s="7">
        <v>-20</v>
      </c>
      <c r="AV27" s="7">
        <v>-10439</v>
      </c>
      <c r="AW27" s="7">
        <v>2486</v>
      </c>
      <c r="AX27" s="7">
        <v>160182</v>
      </c>
      <c r="AY27" s="7">
        <v>150844</v>
      </c>
      <c r="AZ27" s="7">
        <v>152806</v>
      </c>
      <c r="BA27" s="7">
        <v>161232</v>
      </c>
      <c r="BB27" s="7">
        <v>134658</v>
      </c>
      <c r="BC27" s="7">
        <v>146447</v>
      </c>
      <c r="BD27" s="7">
        <v>902015</v>
      </c>
      <c r="BF27" s="8">
        <v>218654</v>
      </c>
      <c r="BG27" s="8">
        <v>135492</v>
      </c>
      <c r="BH27" s="8">
        <v>154234</v>
      </c>
      <c r="BI27" s="8">
        <v>170470</v>
      </c>
      <c r="BJ27" s="8">
        <v>167182</v>
      </c>
      <c r="BK27" s="8">
        <v>156722</v>
      </c>
      <c r="BL27" s="8">
        <v>165959</v>
      </c>
      <c r="BM27" s="8">
        <v>162607</v>
      </c>
      <c r="BN27" s="8">
        <v>153039</v>
      </c>
      <c r="BO27" s="8">
        <v>165602</v>
      </c>
      <c r="BP27" s="8">
        <v>157747</v>
      </c>
      <c r="BQ27" s="8">
        <v>213165</v>
      </c>
      <c r="BR27" s="8">
        <v>2020873</v>
      </c>
    </row>
    <row r="28" spans="1:70" ht="12.75" hidden="1">
      <c r="A28" s="1" t="s">
        <v>24</v>
      </c>
      <c r="B28" s="16" t="s">
        <v>67</v>
      </c>
      <c r="D28" s="7">
        <v>8944</v>
      </c>
      <c r="E28" s="7">
        <v>10003</v>
      </c>
      <c r="F28" s="7">
        <v>9455</v>
      </c>
      <c r="G28" s="7">
        <v>8617</v>
      </c>
      <c r="H28" s="7">
        <v>3400</v>
      </c>
      <c r="I28" s="7">
        <v>3837</v>
      </c>
      <c r="J28" s="7">
        <v>-18</v>
      </c>
      <c r="K28" s="7" t="s">
        <v>25</v>
      </c>
      <c r="L28" s="7" t="s">
        <v>25</v>
      </c>
      <c r="M28" s="7" t="s">
        <v>25</v>
      </c>
      <c r="N28" s="7" t="s">
        <v>25</v>
      </c>
      <c r="O28" s="7" t="s">
        <v>25</v>
      </c>
      <c r="P28" s="7">
        <v>44238</v>
      </c>
      <c r="R28" s="2">
        <v>22893</v>
      </c>
      <c r="S28" s="2">
        <v>23763</v>
      </c>
      <c r="T28" s="2">
        <v>24266</v>
      </c>
      <c r="U28" s="2">
        <v>24486</v>
      </c>
      <c r="V28" s="2">
        <v>95409</v>
      </c>
      <c r="W28" s="2">
        <v>25641</v>
      </c>
      <c r="X28" s="2">
        <v>21684</v>
      </c>
      <c r="Y28" s="2">
        <v>27866</v>
      </c>
      <c r="Z28" s="2">
        <v>28948</v>
      </c>
      <c r="AA28" s="2">
        <v>104140</v>
      </c>
      <c r="AD28" s="10">
        <v>14136</v>
      </c>
      <c r="AE28" s="10">
        <v>12975</v>
      </c>
      <c r="AF28" s="10">
        <v>12671</v>
      </c>
      <c r="AG28" s="10">
        <v>13800</v>
      </c>
      <c r="AH28" s="10">
        <v>12753</v>
      </c>
      <c r="AI28" s="10">
        <v>13035</v>
      </c>
      <c r="AJ28" s="10">
        <v>14506</v>
      </c>
      <c r="AK28" s="10">
        <v>13224</v>
      </c>
      <c r="AL28" s="10">
        <v>13428</v>
      </c>
      <c r="AM28" s="10">
        <v>14067</v>
      </c>
      <c r="AN28" s="10">
        <v>11885</v>
      </c>
      <c r="AO28" s="10">
        <v>13206</v>
      </c>
      <c r="AP28" s="10">
        <v>159687</v>
      </c>
      <c r="AR28" s="7">
        <v>5192</v>
      </c>
      <c r="AS28" s="7">
        <v>2972</v>
      </c>
      <c r="AT28" s="7">
        <v>3216</v>
      </c>
      <c r="AU28" s="7">
        <v>5183</v>
      </c>
      <c r="AV28" s="7">
        <v>9353</v>
      </c>
      <c r="AW28" s="7">
        <v>9198</v>
      </c>
      <c r="AX28" s="7">
        <v>14524</v>
      </c>
      <c r="AY28" s="7">
        <v>13224</v>
      </c>
      <c r="AZ28" s="7">
        <v>13428</v>
      </c>
      <c r="BA28" s="7">
        <v>14067</v>
      </c>
      <c r="BB28" s="7">
        <v>11885</v>
      </c>
      <c r="BC28" s="7">
        <v>13206</v>
      </c>
      <c r="BD28" s="7">
        <v>115449</v>
      </c>
      <c r="BF28" s="7">
        <v>8494</v>
      </c>
      <c r="BG28" s="8">
        <v>10334</v>
      </c>
      <c r="BH28" s="7">
        <v>6814</v>
      </c>
      <c r="BI28" s="7">
        <v>6658</v>
      </c>
      <c r="BJ28" s="7">
        <v>5196</v>
      </c>
      <c r="BK28" s="7">
        <v>9831</v>
      </c>
      <c r="BL28" s="7">
        <v>9052</v>
      </c>
      <c r="BM28" s="7">
        <v>10162</v>
      </c>
      <c r="BN28" s="7">
        <v>8651</v>
      </c>
      <c r="BO28" s="7">
        <v>9471</v>
      </c>
      <c r="BP28" s="7">
        <v>8747</v>
      </c>
      <c r="BQ28" s="7">
        <v>10730</v>
      </c>
      <c r="BR28" s="8">
        <v>104140</v>
      </c>
    </row>
    <row r="29" spans="1:70" ht="12.75" hidden="1">
      <c r="A29" s="1" t="s">
        <v>24</v>
      </c>
      <c r="B29" s="16" t="s">
        <v>68</v>
      </c>
      <c r="D29" s="7">
        <v>12767</v>
      </c>
      <c r="E29" s="7">
        <v>14910</v>
      </c>
      <c r="F29" s="7">
        <v>15233</v>
      </c>
      <c r="G29" s="7">
        <v>16538</v>
      </c>
      <c r="H29" s="7">
        <v>14003</v>
      </c>
      <c r="I29" s="7">
        <v>11636</v>
      </c>
      <c r="J29" s="7">
        <v>-304</v>
      </c>
      <c r="K29" s="7" t="s">
        <v>25</v>
      </c>
      <c r="L29" s="7" t="s">
        <v>25</v>
      </c>
      <c r="M29" s="7" t="s">
        <v>25</v>
      </c>
      <c r="N29" s="7" t="s">
        <v>25</v>
      </c>
      <c r="O29" s="7" t="s">
        <v>25</v>
      </c>
      <c r="P29" s="7">
        <v>84783</v>
      </c>
      <c r="R29" s="2">
        <v>33822</v>
      </c>
      <c r="S29" s="2">
        <v>35377</v>
      </c>
      <c r="T29" s="2">
        <v>40899</v>
      </c>
      <c r="U29" s="2">
        <v>33708</v>
      </c>
      <c r="V29" s="2">
        <v>143806</v>
      </c>
      <c r="W29" s="2">
        <v>36718</v>
      </c>
      <c r="X29" s="2">
        <v>36044</v>
      </c>
      <c r="Y29" s="2">
        <v>33837</v>
      </c>
      <c r="Z29" s="2">
        <v>40587</v>
      </c>
      <c r="AA29" s="2">
        <v>147186</v>
      </c>
      <c r="AD29" s="10">
        <v>13831</v>
      </c>
      <c r="AE29" s="10">
        <v>12708</v>
      </c>
      <c r="AF29" s="10">
        <v>12392</v>
      </c>
      <c r="AG29" s="10">
        <v>13487</v>
      </c>
      <c r="AH29" s="10">
        <v>12449</v>
      </c>
      <c r="AI29" s="10">
        <v>12729</v>
      </c>
      <c r="AJ29" s="10">
        <v>14166</v>
      </c>
      <c r="AK29" s="10">
        <v>12922</v>
      </c>
      <c r="AL29" s="10">
        <v>13116</v>
      </c>
      <c r="AM29" s="10">
        <v>13743</v>
      </c>
      <c r="AN29" s="10">
        <v>11586</v>
      </c>
      <c r="AO29" s="10">
        <v>12823</v>
      </c>
      <c r="AP29" s="10">
        <v>155952</v>
      </c>
      <c r="AR29" s="7">
        <v>1064</v>
      </c>
      <c r="AS29" s="7">
        <v>-2202</v>
      </c>
      <c r="AT29" s="7">
        <v>-2841</v>
      </c>
      <c r="AU29" s="7">
        <v>-3051</v>
      </c>
      <c r="AV29" s="7">
        <v>-1554</v>
      </c>
      <c r="AW29" s="7">
        <v>1093</v>
      </c>
      <c r="AX29" s="7">
        <v>14470</v>
      </c>
      <c r="AY29" s="7">
        <v>12922</v>
      </c>
      <c r="AZ29" s="7">
        <v>13116</v>
      </c>
      <c r="BA29" s="7">
        <v>13743</v>
      </c>
      <c r="BB29" s="7">
        <v>11586</v>
      </c>
      <c r="BC29" s="7">
        <v>12823</v>
      </c>
      <c r="BD29" s="7">
        <v>71169</v>
      </c>
      <c r="BF29" s="7">
        <v>11889</v>
      </c>
      <c r="BG29" s="7">
        <v>13731</v>
      </c>
      <c r="BH29" s="7">
        <v>11098</v>
      </c>
      <c r="BI29" s="7">
        <v>11990</v>
      </c>
      <c r="BJ29" s="7">
        <v>13003</v>
      </c>
      <c r="BK29" s="7">
        <v>11052</v>
      </c>
      <c r="BL29" s="7">
        <v>12320</v>
      </c>
      <c r="BM29" s="7">
        <v>11996</v>
      </c>
      <c r="BN29" s="7">
        <v>9521</v>
      </c>
      <c r="BO29" s="8">
        <v>13139</v>
      </c>
      <c r="BP29" s="7">
        <v>13418</v>
      </c>
      <c r="BQ29" s="7">
        <v>14030</v>
      </c>
      <c r="BR29" s="8">
        <v>147186</v>
      </c>
    </row>
    <row r="30" spans="1:70" ht="12.75" hidden="1">
      <c r="A30" s="1" t="s">
        <v>28</v>
      </c>
      <c r="B30" s="17" t="s">
        <v>29</v>
      </c>
      <c r="D30" s="7" t="s">
        <v>25</v>
      </c>
      <c r="E30" s="7" t="s">
        <v>25</v>
      </c>
      <c r="F30" s="7" t="s">
        <v>25</v>
      </c>
      <c r="G30" s="7" t="s">
        <v>25</v>
      </c>
      <c r="H30" s="7" t="s">
        <v>25</v>
      </c>
      <c r="I30" s="7" t="s">
        <v>25</v>
      </c>
      <c r="J30" s="7" t="s">
        <v>25</v>
      </c>
      <c r="K30" s="7" t="s">
        <v>25</v>
      </c>
      <c r="L30" s="7" t="s">
        <v>25</v>
      </c>
      <c r="M30" s="7" t="s">
        <v>25</v>
      </c>
      <c r="N30" s="7" t="s">
        <v>25</v>
      </c>
      <c r="O30" s="7" t="s">
        <v>25</v>
      </c>
      <c r="P30" s="7" t="s">
        <v>25</v>
      </c>
      <c r="R30" s="2" t="s">
        <v>25</v>
      </c>
      <c r="S30" s="2" t="s">
        <v>25</v>
      </c>
      <c r="T30" s="2" t="s">
        <v>25</v>
      </c>
      <c r="U30" s="2" t="s">
        <v>25</v>
      </c>
      <c r="V30" s="2" t="s">
        <v>25</v>
      </c>
      <c r="W30" s="2" t="s">
        <v>25</v>
      </c>
      <c r="X30" s="2" t="s">
        <v>25</v>
      </c>
      <c r="Y30" s="2" t="s">
        <v>25</v>
      </c>
      <c r="Z30" s="2" t="s">
        <v>25</v>
      </c>
      <c r="AA30" s="2" t="s">
        <v>25</v>
      </c>
      <c r="AD30" s="10" t="s">
        <v>25</v>
      </c>
      <c r="AE30" s="10" t="s">
        <v>25</v>
      </c>
      <c r="AF30" s="10" t="s">
        <v>25</v>
      </c>
      <c r="AG30" s="10" t="s">
        <v>25</v>
      </c>
      <c r="AH30" s="10" t="s">
        <v>25</v>
      </c>
      <c r="AI30" s="10" t="s">
        <v>25</v>
      </c>
      <c r="AJ30" s="10" t="s">
        <v>25</v>
      </c>
      <c r="AK30" s="10" t="s">
        <v>25</v>
      </c>
      <c r="AL30" s="10" t="s">
        <v>25</v>
      </c>
      <c r="AM30" s="10" t="s">
        <v>25</v>
      </c>
      <c r="AN30" s="10" t="s">
        <v>25</v>
      </c>
      <c r="AO30" s="10" t="s">
        <v>25</v>
      </c>
      <c r="AP30" s="10" t="s">
        <v>25</v>
      </c>
      <c r="AR30" s="7" t="s">
        <v>25</v>
      </c>
      <c r="AS30" s="7" t="s">
        <v>25</v>
      </c>
      <c r="AT30" s="7" t="s">
        <v>25</v>
      </c>
      <c r="AU30" s="7" t="s">
        <v>25</v>
      </c>
      <c r="AV30" s="7" t="s">
        <v>25</v>
      </c>
      <c r="AW30" s="7" t="s">
        <v>25</v>
      </c>
      <c r="AX30" s="7" t="s">
        <v>25</v>
      </c>
      <c r="AY30" s="7" t="s">
        <v>25</v>
      </c>
      <c r="AZ30" s="7" t="s">
        <v>25</v>
      </c>
      <c r="BA30" s="7" t="s">
        <v>25</v>
      </c>
      <c r="BB30" s="7" t="s">
        <v>25</v>
      </c>
      <c r="BC30" s="7" t="s">
        <v>25</v>
      </c>
      <c r="BD30" s="7" t="s">
        <v>25</v>
      </c>
      <c r="BF30" s="7" t="s">
        <v>25</v>
      </c>
      <c r="BG30" s="7" t="s">
        <v>25</v>
      </c>
      <c r="BH30" s="7" t="s">
        <v>25</v>
      </c>
      <c r="BI30" s="7" t="s">
        <v>25</v>
      </c>
      <c r="BJ30" s="7" t="s">
        <v>25</v>
      </c>
      <c r="BK30" s="7" t="s">
        <v>25</v>
      </c>
      <c r="BL30" s="7" t="s">
        <v>25</v>
      </c>
      <c r="BM30" s="7" t="s">
        <v>25</v>
      </c>
      <c r="BN30" s="7" t="s">
        <v>25</v>
      </c>
      <c r="BO30" s="7" t="s">
        <v>25</v>
      </c>
      <c r="BP30" s="7" t="s">
        <v>25</v>
      </c>
      <c r="BQ30" s="7" t="s">
        <v>25</v>
      </c>
      <c r="BR30" s="7" t="s">
        <v>25</v>
      </c>
    </row>
    <row r="31" spans="1:70" ht="12.75" hidden="1">
      <c r="A31" s="1" t="s">
        <v>28</v>
      </c>
      <c r="B31" s="17" t="s">
        <v>30</v>
      </c>
      <c r="D31" s="7">
        <v>7825</v>
      </c>
      <c r="E31" s="7">
        <v>4226</v>
      </c>
      <c r="F31" s="7">
        <v>5321</v>
      </c>
      <c r="G31" s="7">
        <v>5799</v>
      </c>
      <c r="H31" s="7">
        <v>5243</v>
      </c>
      <c r="I31" s="7">
        <v>7232</v>
      </c>
      <c r="J31" s="7">
        <v>-792</v>
      </c>
      <c r="K31" s="7" t="s">
        <v>25</v>
      </c>
      <c r="L31" s="7" t="s">
        <v>25</v>
      </c>
      <c r="M31" s="7" t="s">
        <v>25</v>
      </c>
      <c r="N31" s="7" t="s">
        <v>25</v>
      </c>
      <c r="O31" s="7" t="s">
        <v>25</v>
      </c>
      <c r="P31" s="7">
        <v>34855</v>
      </c>
      <c r="R31" s="2">
        <v>14562</v>
      </c>
      <c r="S31" s="2">
        <v>14394</v>
      </c>
      <c r="T31" s="2">
        <v>13859</v>
      </c>
      <c r="U31" s="2">
        <v>8693</v>
      </c>
      <c r="V31" s="2">
        <v>51508</v>
      </c>
      <c r="W31" s="2">
        <v>17460</v>
      </c>
      <c r="X31" s="2">
        <v>16724</v>
      </c>
      <c r="Y31" s="2">
        <v>15977</v>
      </c>
      <c r="Z31" s="2">
        <v>18051</v>
      </c>
      <c r="AA31" s="2">
        <v>68212</v>
      </c>
      <c r="AD31" s="10">
        <v>5486</v>
      </c>
      <c r="AE31" s="10">
        <v>4938</v>
      </c>
      <c r="AF31" s="10">
        <v>5220</v>
      </c>
      <c r="AG31" s="10">
        <v>5196</v>
      </c>
      <c r="AH31" s="10">
        <v>5424</v>
      </c>
      <c r="AI31" s="10">
        <v>5139</v>
      </c>
      <c r="AJ31" s="10">
        <v>5409</v>
      </c>
      <c r="AK31" s="10">
        <v>5501</v>
      </c>
      <c r="AL31" s="10">
        <v>4926</v>
      </c>
      <c r="AM31" s="10">
        <v>5400</v>
      </c>
      <c r="AN31" s="10">
        <v>5211</v>
      </c>
      <c r="AO31" s="10">
        <v>5142</v>
      </c>
      <c r="AP31" s="10">
        <v>62992</v>
      </c>
      <c r="AR31" s="7">
        <v>-2339</v>
      </c>
      <c r="AS31" s="7">
        <v>712</v>
      </c>
      <c r="AT31" s="7">
        <v>-101</v>
      </c>
      <c r="AU31" s="7">
        <v>-603</v>
      </c>
      <c r="AV31" s="7">
        <v>181</v>
      </c>
      <c r="AW31" s="7">
        <v>-2093</v>
      </c>
      <c r="AX31" s="7">
        <v>6201</v>
      </c>
      <c r="AY31" s="7">
        <v>5501</v>
      </c>
      <c r="AZ31" s="7">
        <v>4926</v>
      </c>
      <c r="BA31" s="7">
        <v>5400</v>
      </c>
      <c r="BB31" s="7">
        <v>5211</v>
      </c>
      <c r="BC31" s="7">
        <v>5142</v>
      </c>
      <c r="BD31" s="7">
        <v>28137</v>
      </c>
      <c r="BF31" s="7">
        <v>8327</v>
      </c>
      <c r="BG31" s="7">
        <v>4332</v>
      </c>
      <c r="BH31" s="7">
        <v>4800</v>
      </c>
      <c r="BI31" s="7">
        <v>5571</v>
      </c>
      <c r="BJ31" s="7">
        <v>5568</v>
      </c>
      <c r="BK31" s="7">
        <v>5585</v>
      </c>
      <c r="BL31" s="7">
        <v>4031</v>
      </c>
      <c r="BM31" s="7">
        <v>6438</v>
      </c>
      <c r="BN31" s="7">
        <v>5508</v>
      </c>
      <c r="BO31" s="7">
        <v>5446</v>
      </c>
      <c r="BP31" s="7">
        <v>5825</v>
      </c>
      <c r="BQ31" s="7">
        <v>6781</v>
      </c>
      <c r="BR31" s="7">
        <v>68212</v>
      </c>
    </row>
    <row r="32" spans="1:70" ht="12.75" hidden="1">
      <c r="A32" s="1" t="s">
        <v>28</v>
      </c>
      <c r="B32" s="17" t="s">
        <v>31</v>
      </c>
      <c r="D32" s="7">
        <v>13346</v>
      </c>
      <c r="E32" s="7">
        <v>9185</v>
      </c>
      <c r="F32" s="7">
        <v>10830</v>
      </c>
      <c r="G32" s="7">
        <v>13061</v>
      </c>
      <c r="H32" s="7">
        <v>10051</v>
      </c>
      <c r="I32" s="7">
        <v>8800</v>
      </c>
      <c r="J32" s="7">
        <v>640</v>
      </c>
      <c r="K32" s="7" t="s">
        <v>25</v>
      </c>
      <c r="L32" s="7" t="s">
        <v>25</v>
      </c>
      <c r="M32" s="7" t="s">
        <v>25</v>
      </c>
      <c r="N32" s="7" t="s">
        <v>25</v>
      </c>
      <c r="O32" s="7" t="s">
        <v>25</v>
      </c>
      <c r="P32" s="7">
        <v>65913</v>
      </c>
      <c r="R32" s="2">
        <v>22819</v>
      </c>
      <c r="S32" s="2">
        <v>21503</v>
      </c>
      <c r="T32" s="2">
        <v>21470</v>
      </c>
      <c r="U32" s="2">
        <v>20904</v>
      </c>
      <c r="V32" s="2">
        <v>86697</v>
      </c>
      <c r="W32" s="2">
        <v>25159</v>
      </c>
      <c r="X32" s="2">
        <v>25191</v>
      </c>
      <c r="Y32" s="2">
        <v>32051</v>
      </c>
      <c r="Z32" s="2">
        <v>33323</v>
      </c>
      <c r="AA32" s="2">
        <v>115724</v>
      </c>
      <c r="AD32" s="10">
        <v>10849</v>
      </c>
      <c r="AE32" s="10">
        <v>9771</v>
      </c>
      <c r="AF32" s="10">
        <v>10327</v>
      </c>
      <c r="AG32" s="10">
        <v>10275</v>
      </c>
      <c r="AH32" s="10">
        <v>10726</v>
      </c>
      <c r="AI32" s="10">
        <v>10165</v>
      </c>
      <c r="AJ32" s="10">
        <v>10695</v>
      </c>
      <c r="AK32" s="10">
        <v>10879</v>
      </c>
      <c r="AL32" s="10">
        <v>9744</v>
      </c>
      <c r="AM32" s="10">
        <v>10681</v>
      </c>
      <c r="AN32" s="10">
        <v>10305</v>
      </c>
      <c r="AO32" s="10">
        <v>10173</v>
      </c>
      <c r="AP32" s="10">
        <v>124589</v>
      </c>
      <c r="AR32" s="7">
        <v>-2497</v>
      </c>
      <c r="AS32" s="7">
        <v>586</v>
      </c>
      <c r="AT32" s="7">
        <v>-503</v>
      </c>
      <c r="AU32" s="7">
        <v>-2786</v>
      </c>
      <c r="AV32" s="7">
        <v>675</v>
      </c>
      <c r="AW32" s="7">
        <v>1365</v>
      </c>
      <c r="AX32" s="7">
        <v>10055</v>
      </c>
      <c r="AY32" s="7">
        <v>10879</v>
      </c>
      <c r="AZ32" s="7">
        <v>9744</v>
      </c>
      <c r="BA32" s="7">
        <v>10681</v>
      </c>
      <c r="BB32" s="7">
        <v>10305</v>
      </c>
      <c r="BC32" s="7">
        <v>10173</v>
      </c>
      <c r="BD32" s="7">
        <v>58676</v>
      </c>
      <c r="BF32" s="8">
        <v>10172</v>
      </c>
      <c r="BG32" s="7">
        <v>7741</v>
      </c>
      <c r="BH32" s="7">
        <v>7247</v>
      </c>
      <c r="BI32" s="7">
        <v>8239</v>
      </c>
      <c r="BJ32" s="7">
        <v>9427</v>
      </c>
      <c r="BK32" s="7">
        <v>7525</v>
      </c>
      <c r="BL32" s="7">
        <v>10646</v>
      </c>
      <c r="BM32" s="7">
        <v>10590</v>
      </c>
      <c r="BN32" s="7">
        <v>10815</v>
      </c>
      <c r="BO32" s="7">
        <v>11057</v>
      </c>
      <c r="BP32" s="8">
        <v>9991</v>
      </c>
      <c r="BQ32" s="7">
        <v>12275</v>
      </c>
      <c r="BR32" s="8">
        <v>115724</v>
      </c>
    </row>
    <row r="33" spans="1:70" ht="12.75" hidden="1">
      <c r="A33" s="1" t="s">
        <v>28</v>
      </c>
      <c r="B33" s="17" t="s">
        <v>32</v>
      </c>
      <c r="D33" s="7">
        <v>6682</v>
      </c>
      <c r="E33" s="7">
        <v>6244</v>
      </c>
      <c r="F33" s="7">
        <v>5401</v>
      </c>
      <c r="G33" s="7">
        <v>5047</v>
      </c>
      <c r="H33" s="7">
        <v>6142</v>
      </c>
      <c r="I33" s="7">
        <v>4997</v>
      </c>
      <c r="J33" s="7">
        <v>258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  <c r="P33" s="7">
        <v>34770</v>
      </c>
      <c r="R33" s="2">
        <v>14164</v>
      </c>
      <c r="S33" s="2">
        <v>14014</v>
      </c>
      <c r="T33" s="2">
        <v>13523</v>
      </c>
      <c r="U33" s="2">
        <v>15139</v>
      </c>
      <c r="V33" s="2">
        <v>56840</v>
      </c>
      <c r="W33" s="2">
        <v>15368</v>
      </c>
      <c r="X33" s="2">
        <v>14559</v>
      </c>
      <c r="Y33" s="2">
        <v>15938</v>
      </c>
      <c r="Z33" s="2">
        <v>15185</v>
      </c>
      <c r="AA33" s="2">
        <v>61050</v>
      </c>
      <c r="AD33" s="10">
        <v>5184</v>
      </c>
      <c r="AE33" s="10">
        <v>4657</v>
      </c>
      <c r="AF33" s="10">
        <v>4921</v>
      </c>
      <c r="AG33" s="10">
        <v>4908</v>
      </c>
      <c r="AH33" s="10">
        <v>5118</v>
      </c>
      <c r="AI33" s="10">
        <v>4844</v>
      </c>
      <c r="AJ33" s="10">
        <v>5111</v>
      </c>
      <c r="AK33" s="10">
        <v>5187</v>
      </c>
      <c r="AL33" s="10">
        <v>4648</v>
      </c>
      <c r="AM33" s="10">
        <v>5087</v>
      </c>
      <c r="AN33" s="10">
        <v>4922</v>
      </c>
      <c r="AO33" s="10">
        <v>4890</v>
      </c>
      <c r="AP33" s="10">
        <v>59477</v>
      </c>
      <c r="AR33" s="7">
        <v>-1498</v>
      </c>
      <c r="AS33" s="7">
        <v>-1587</v>
      </c>
      <c r="AT33" s="7">
        <v>-480</v>
      </c>
      <c r="AU33" s="7">
        <v>-139</v>
      </c>
      <c r="AV33" s="7">
        <v>-1024</v>
      </c>
      <c r="AW33" s="7">
        <v>-153</v>
      </c>
      <c r="AX33" s="7">
        <v>4853</v>
      </c>
      <c r="AY33" s="7">
        <v>5187</v>
      </c>
      <c r="AZ33" s="7">
        <v>4648</v>
      </c>
      <c r="BA33" s="7">
        <v>5087</v>
      </c>
      <c r="BB33" s="7">
        <v>4922</v>
      </c>
      <c r="BC33" s="7">
        <v>4890</v>
      </c>
      <c r="BD33" s="7">
        <v>24707</v>
      </c>
      <c r="BF33" s="7">
        <v>5379</v>
      </c>
      <c r="BG33" s="7">
        <v>5666</v>
      </c>
      <c r="BH33" s="7">
        <v>4323</v>
      </c>
      <c r="BI33" s="7">
        <v>5176</v>
      </c>
      <c r="BJ33" s="7">
        <v>4373</v>
      </c>
      <c r="BK33" s="7">
        <v>5010</v>
      </c>
      <c r="BL33" s="7">
        <v>5114</v>
      </c>
      <c r="BM33" s="7">
        <v>5840</v>
      </c>
      <c r="BN33" s="7">
        <v>4984</v>
      </c>
      <c r="BO33" s="7">
        <v>5357</v>
      </c>
      <c r="BP33" s="7">
        <v>4969</v>
      </c>
      <c r="BQ33" s="7">
        <v>4859</v>
      </c>
      <c r="BR33" s="7">
        <v>61050</v>
      </c>
    </row>
    <row r="34" spans="1:70" ht="12.75" hidden="1">
      <c r="A34" s="1" t="s">
        <v>28</v>
      </c>
      <c r="B34" s="17" t="s">
        <v>33</v>
      </c>
      <c r="D34" s="7" t="s">
        <v>25</v>
      </c>
      <c r="E34" s="7" t="s">
        <v>25</v>
      </c>
      <c r="F34" s="7" t="s">
        <v>25</v>
      </c>
      <c r="G34" s="7" t="s">
        <v>25</v>
      </c>
      <c r="H34" s="7" t="s">
        <v>25</v>
      </c>
      <c r="I34" s="7">
        <v>1835</v>
      </c>
      <c r="J34" s="7">
        <v>1369</v>
      </c>
      <c r="K34" s="7" t="s">
        <v>25</v>
      </c>
      <c r="L34" s="7" t="s">
        <v>25</v>
      </c>
      <c r="M34" s="7" t="s">
        <v>25</v>
      </c>
      <c r="N34" s="7" t="s">
        <v>25</v>
      </c>
      <c r="O34" s="7" t="s">
        <v>25</v>
      </c>
      <c r="P34" s="7">
        <v>3205</v>
      </c>
      <c r="R34" s="2" t="s">
        <v>25</v>
      </c>
      <c r="S34" s="2" t="s">
        <v>25</v>
      </c>
      <c r="T34" s="2" t="s">
        <v>25</v>
      </c>
      <c r="U34" s="2" t="s">
        <v>25</v>
      </c>
      <c r="V34" s="2" t="s">
        <v>25</v>
      </c>
      <c r="W34" s="2" t="s">
        <v>25</v>
      </c>
      <c r="X34" s="2">
        <v>6196</v>
      </c>
      <c r="Y34" s="2">
        <v>5338</v>
      </c>
      <c r="Z34" s="2" t="s">
        <v>25</v>
      </c>
      <c r="AA34" s="2">
        <v>11534</v>
      </c>
      <c r="AD34" s="10">
        <v>526</v>
      </c>
      <c r="AE34" s="10">
        <v>478</v>
      </c>
      <c r="AF34" s="10">
        <v>526</v>
      </c>
      <c r="AG34" s="10">
        <v>492</v>
      </c>
      <c r="AH34" s="10">
        <v>542</v>
      </c>
      <c r="AI34" s="10">
        <v>517</v>
      </c>
      <c r="AJ34" s="10">
        <v>517</v>
      </c>
      <c r="AK34" s="10">
        <v>566</v>
      </c>
      <c r="AL34" s="10">
        <v>468</v>
      </c>
      <c r="AM34" s="10">
        <v>566</v>
      </c>
      <c r="AN34" s="10">
        <v>492</v>
      </c>
      <c r="AO34" s="10">
        <v>374</v>
      </c>
      <c r="AP34" s="10">
        <v>6064</v>
      </c>
      <c r="AR34" s="7">
        <v>526</v>
      </c>
      <c r="AS34" s="7">
        <v>478</v>
      </c>
      <c r="AT34" s="7">
        <v>526</v>
      </c>
      <c r="AU34" s="7">
        <v>492</v>
      </c>
      <c r="AV34" s="7">
        <v>542</v>
      </c>
      <c r="AW34" s="7">
        <v>-1318</v>
      </c>
      <c r="AX34" s="7">
        <v>-852</v>
      </c>
      <c r="AY34" s="7">
        <v>566</v>
      </c>
      <c r="AZ34" s="7">
        <v>468</v>
      </c>
      <c r="BA34" s="7">
        <v>566</v>
      </c>
      <c r="BB34" s="7">
        <v>492</v>
      </c>
      <c r="BC34" s="7">
        <v>374</v>
      </c>
      <c r="BD34" s="7">
        <v>2859</v>
      </c>
      <c r="BF34" s="7" t="s">
        <v>25</v>
      </c>
      <c r="BG34" s="7" t="s">
        <v>25</v>
      </c>
      <c r="BH34" s="7" t="s">
        <v>25</v>
      </c>
      <c r="BI34" s="7" t="s">
        <v>25</v>
      </c>
      <c r="BJ34" s="7">
        <v>910</v>
      </c>
      <c r="BK34" s="8">
        <v>5286</v>
      </c>
      <c r="BL34" s="7">
        <v>3878</v>
      </c>
      <c r="BM34" s="7">
        <v>2400</v>
      </c>
      <c r="BN34" s="7">
        <v>-940</v>
      </c>
      <c r="BO34" s="7" t="s">
        <v>25</v>
      </c>
      <c r="BP34" s="7" t="s">
        <v>25</v>
      </c>
      <c r="BQ34" s="7" t="s">
        <v>25</v>
      </c>
      <c r="BR34" s="8">
        <v>11534</v>
      </c>
    </row>
    <row r="35" spans="1:70" ht="12.75" hidden="1">
      <c r="A35" s="1" t="s">
        <v>28</v>
      </c>
      <c r="B35" s="17" t="s">
        <v>34</v>
      </c>
      <c r="D35" s="7" t="s">
        <v>25</v>
      </c>
      <c r="E35" s="7" t="s">
        <v>25</v>
      </c>
      <c r="F35" s="7" t="s">
        <v>25</v>
      </c>
      <c r="G35" s="7" t="s">
        <v>25</v>
      </c>
      <c r="H35" s="7" t="s">
        <v>25</v>
      </c>
      <c r="I35" s="7" t="s">
        <v>25</v>
      </c>
      <c r="J35" s="7" t="s">
        <v>25</v>
      </c>
      <c r="K35" s="7" t="s">
        <v>25</v>
      </c>
      <c r="L35" s="7" t="s">
        <v>25</v>
      </c>
      <c r="M35" s="7" t="s">
        <v>25</v>
      </c>
      <c r="N35" s="7" t="s">
        <v>25</v>
      </c>
      <c r="O35" s="7" t="s">
        <v>25</v>
      </c>
      <c r="P35" s="7" t="s">
        <v>25</v>
      </c>
      <c r="R35" s="2">
        <v>17555</v>
      </c>
      <c r="S35" s="2">
        <v>6386</v>
      </c>
      <c r="T35" s="2" t="s">
        <v>25</v>
      </c>
      <c r="U35" s="2" t="s">
        <v>25</v>
      </c>
      <c r="V35" s="2">
        <v>23941</v>
      </c>
      <c r="W35" s="2" t="s">
        <v>25</v>
      </c>
      <c r="X35" s="2" t="s">
        <v>25</v>
      </c>
      <c r="Y35" s="2" t="s">
        <v>25</v>
      </c>
      <c r="Z35" s="2" t="s">
        <v>25</v>
      </c>
      <c r="AA35" s="2" t="s">
        <v>25</v>
      </c>
      <c r="AD35" s="10" t="s">
        <v>25</v>
      </c>
      <c r="AE35" s="10" t="s">
        <v>25</v>
      </c>
      <c r="AF35" s="10" t="s">
        <v>25</v>
      </c>
      <c r="AG35" s="10" t="s">
        <v>25</v>
      </c>
      <c r="AH35" s="10" t="s">
        <v>25</v>
      </c>
      <c r="AI35" s="10" t="s">
        <v>25</v>
      </c>
      <c r="AJ35" s="10" t="s">
        <v>25</v>
      </c>
      <c r="AK35" s="10" t="s">
        <v>25</v>
      </c>
      <c r="AL35" s="10" t="s">
        <v>25</v>
      </c>
      <c r="AM35" s="10" t="s">
        <v>25</v>
      </c>
      <c r="AN35" s="10" t="s">
        <v>25</v>
      </c>
      <c r="AO35" s="10" t="s">
        <v>25</v>
      </c>
      <c r="AP35" s="10" t="s">
        <v>25</v>
      </c>
      <c r="AR35" s="7" t="s">
        <v>25</v>
      </c>
      <c r="AS35" s="7" t="s">
        <v>25</v>
      </c>
      <c r="AT35" s="7" t="s">
        <v>25</v>
      </c>
      <c r="AU35" s="7" t="s">
        <v>25</v>
      </c>
      <c r="AV35" s="7" t="s">
        <v>25</v>
      </c>
      <c r="AW35" s="7" t="s">
        <v>25</v>
      </c>
      <c r="AX35" s="7" t="s">
        <v>25</v>
      </c>
      <c r="AY35" s="7" t="s">
        <v>25</v>
      </c>
      <c r="AZ35" s="7" t="s">
        <v>25</v>
      </c>
      <c r="BA35" s="7" t="s">
        <v>25</v>
      </c>
      <c r="BB35" s="7" t="s">
        <v>25</v>
      </c>
      <c r="BC35" s="7" t="s">
        <v>25</v>
      </c>
      <c r="BD35" s="7" t="s">
        <v>25</v>
      </c>
      <c r="BF35" s="7" t="s">
        <v>25</v>
      </c>
      <c r="BG35" s="7" t="s">
        <v>25</v>
      </c>
      <c r="BH35" s="7" t="s">
        <v>25</v>
      </c>
      <c r="BI35" s="7" t="s">
        <v>25</v>
      </c>
      <c r="BJ35" s="7" t="s">
        <v>25</v>
      </c>
      <c r="BK35" s="7" t="s">
        <v>25</v>
      </c>
      <c r="BL35" s="7" t="s">
        <v>25</v>
      </c>
      <c r="BM35" s="7" t="s">
        <v>25</v>
      </c>
      <c r="BN35" s="7" t="s">
        <v>25</v>
      </c>
      <c r="BO35" s="7" t="s">
        <v>25</v>
      </c>
      <c r="BP35" s="7" t="s">
        <v>25</v>
      </c>
      <c r="BQ35" s="7" t="s">
        <v>25</v>
      </c>
      <c r="BR35" s="7" t="s">
        <v>25</v>
      </c>
    </row>
    <row r="36" spans="1:70" ht="12.75" hidden="1">
      <c r="A36" s="1" t="s">
        <v>28</v>
      </c>
      <c r="B36" s="17" t="s">
        <v>35</v>
      </c>
      <c r="D36" s="7">
        <v>12715</v>
      </c>
      <c r="E36" s="7">
        <v>9532</v>
      </c>
      <c r="F36" s="7">
        <v>10718</v>
      </c>
      <c r="G36" s="7">
        <v>11382</v>
      </c>
      <c r="H36" s="7">
        <v>9935</v>
      </c>
      <c r="I36" s="7">
        <v>10780</v>
      </c>
      <c r="J36" s="7">
        <v>-204</v>
      </c>
      <c r="K36" s="7" t="s">
        <v>25</v>
      </c>
      <c r="L36" s="7" t="s">
        <v>25</v>
      </c>
      <c r="M36" s="7" t="s">
        <v>25</v>
      </c>
      <c r="N36" s="7" t="s">
        <v>25</v>
      </c>
      <c r="O36" s="7" t="s">
        <v>25</v>
      </c>
      <c r="P36" s="7">
        <v>64858</v>
      </c>
      <c r="R36" s="2">
        <v>30498</v>
      </c>
      <c r="S36" s="2">
        <v>33511</v>
      </c>
      <c r="T36" s="2">
        <v>27313</v>
      </c>
      <c r="U36" s="2">
        <v>26986</v>
      </c>
      <c r="V36" s="2">
        <v>118308</v>
      </c>
      <c r="W36" s="2">
        <v>31931</v>
      </c>
      <c r="X36" s="2">
        <v>27260</v>
      </c>
      <c r="Y36" s="2">
        <v>31223</v>
      </c>
      <c r="Z36" s="2">
        <v>31083</v>
      </c>
      <c r="AA36" s="2">
        <v>121497</v>
      </c>
      <c r="AD36" s="10">
        <v>11161</v>
      </c>
      <c r="AE36" s="10">
        <v>10120</v>
      </c>
      <c r="AF36" s="10">
        <v>10685</v>
      </c>
      <c r="AG36" s="10">
        <v>10581</v>
      </c>
      <c r="AH36" s="10">
        <v>11053</v>
      </c>
      <c r="AI36" s="10">
        <v>10512</v>
      </c>
      <c r="AJ36" s="10">
        <v>10988</v>
      </c>
      <c r="AK36" s="10">
        <v>11227</v>
      </c>
      <c r="AL36" s="10">
        <v>10061</v>
      </c>
      <c r="AM36" s="10">
        <v>11046</v>
      </c>
      <c r="AN36" s="10">
        <v>10597</v>
      </c>
      <c r="AO36" s="10">
        <v>10287</v>
      </c>
      <c r="AP36" s="10">
        <v>128317</v>
      </c>
      <c r="AR36" s="7">
        <v>-1554</v>
      </c>
      <c r="AS36" s="7">
        <v>588</v>
      </c>
      <c r="AT36" s="7">
        <v>-33</v>
      </c>
      <c r="AU36" s="7">
        <v>-801</v>
      </c>
      <c r="AV36" s="7">
        <v>1118</v>
      </c>
      <c r="AW36" s="7">
        <v>-268</v>
      </c>
      <c r="AX36" s="7">
        <v>11192</v>
      </c>
      <c r="AY36" s="7">
        <v>11227</v>
      </c>
      <c r="AZ36" s="7">
        <v>10061</v>
      </c>
      <c r="BA36" s="7">
        <v>11046</v>
      </c>
      <c r="BB36" s="7">
        <v>10597</v>
      </c>
      <c r="BC36" s="7">
        <v>10287</v>
      </c>
      <c r="BD36" s="7">
        <v>63459</v>
      </c>
      <c r="BF36" s="8">
        <v>12618</v>
      </c>
      <c r="BG36" s="7">
        <v>8471</v>
      </c>
      <c r="BH36" s="7">
        <v>10843</v>
      </c>
      <c r="BI36" s="7">
        <v>8256</v>
      </c>
      <c r="BJ36" s="7">
        <v>7718</v>
      </c>
      <c r="BK36" s="7">
        <v>11286</v>
      </c>
      <c r="BL36" s="7">
        <v>11766</v>
      </c>
      <c r="BM36" s="7">
        <v>10437</v>
      </c>
      <c r="BN36" s="7">
        <v>9020</v>
      </c>
      <c r="BO36" s="7">
        <v>11118</v>
      </c>
      <c r="BP36" s="7">
        <v>9563</v>
      </c>
      <c r="BQ36" s="8">
        <v>10402</v>
      </c>
      <c r="BR36" s="8">
        <v>121497</v>
      </c>
    </row>
    <row r="37" spans="1:70" ht="12.75" hidden="1">
      <c r="A37" s="1" t="s">
        <v>28</v>
      </c>
      <c r="B37" s="17" t="s">
        <v>36</v>
      </c>
      <c r="D37" s="7">
        <v>4754</v>
      </c>
      <c r="E37" s="7">
        <v>6477</v>
      </c>
      <c r="F37" s="7">
        <v>5559</v>
      </c>
      <c r="G37" s="7">
        <v>5707</v>
      </c>
      <c r="H37" s="7">
        <v>5129</v>
      </c>
      <c r="I37" s="7">
        <v>5770</v>
      </c>
      <c r="J37" s="7">
        <v>-362</v>
      </c>
      <c r="K37" s="7" t="s">
        <v>25</v>
      </c>
      <c r="L37" s="7" t="s">
        <v>25</v>
      </c>
      <c r="M37" s="7" t="s">
        <v>25</v>
      </c>
      <c r="N37" s="7" t="s">
        <v>25</v>
      </c>
      <c r="O37" s="7" t="s">
        <v>25</v>
      </c>
      <c r="P37" s="7">
        <v>33034</v>
      </c>
      <c r="R37" s="2">
        <v>4069</v>
      </c>
      <c r="S37" s="2">
        <v>7175</v>
      </c>
      <c r="T37" s="2">
        <v>15620</v>
      </c>
      <c r="U37" s="2">
        <v>15113</v>
      </c>
      <c r="V37" s="2">
        <v>41978</v>
      </c>
      <c r="W37" s="2">
        <v>16324</v>
      </c>
      <c r="X37" s="2">
        <v>16779</v>
      </c>
      <c r="Y37" s="2">
        <v>17131</v>
      </c>
      <c r="Z37" s="2">
        <v>17710</v>
      </c>
      <c r="AA37" s="2">
        <v>67944</v>
      </c>
      <c r="AD37" s="10">
        <v>5644</v>
      </c>
      <c r="AE37" s="10">
        <v>5080</v>
      </c>
      <c r="AF37" s="10">
        <v>5372</v>
      </c>
      <c r="AG37" s="10">
        <v>5347</v>
      </c>
      <c r="AH37" s="10">
        <v>5585</v>
      </c>
      <c r="AI37" s="10">
        <v>5291</v>
      </c>
      <c r="AJ37" s="10">
        <v>5568</v>
      </c>
      <c r="AK37" s="10">
        <v>5665</v>
      </c>
      <c r="AL37" s="10">
        <v>5070</v>
      </c>
      <c r="AM37" s="10">
        <v>5562</v>
      </c>
      <c r="AN37" s="10">
        <v>5364</v>
      </c>
      <c r="AO37" s="10">
        <v>5288</v>
      </c>
      <c r="AP37" s="10">
        <v>64836</v>
      </c>
      <c r="AR37" s="7">
        <v>890</v>
      </c>
      <c r="AS37" s="7">
        <v>-1397</v>
      </c>
      <c r="AT37" s="7">
        <v>-187</v>
      </c>
      <c r="AU37" s="7">
        <v>-360</v>
      </c>
      <c r="AV37" s="7">
        <v>456</v>
      </c>
      <c r="AW37" s="7">
        <v>-479</v>
      </c>
      <c r="AX37" s="7">
        <v>5930</v>
      </c>
      <c r="AY37" s="7">
        <v>5665</v>
      </c>
      <c r="AZ37" s="7">
        <v>5070</v>
      </c>
      <c r="BA37" s="7">
        <v>5562</v>
      </c>
      <c r="BB37" s="7">
        <v>5364</v>
      </c>
      <c r="BC37" s="7">
        <v>5288</v>
      </c>
      <c r="BD37" s="7">
        <v>31802</v>
      </c>
      <c r="BF37" s="7">
        <v>6284</v>
      </c>
      <c r="BG37" s="7">
        <v>5942</v>
      </c>
      <c r="BH37" s="8">
        <v>4098</v>
      </c>
      <c r="BI37" s="7">
        <v>5964</v>
      </c>
      <c r="BJ37" s="7">
        <v>5298</v>
      </c>
      <c r="BK37" s="7">
        <v>5518</v>
      </c>
      <c r="BL37" s="7">
        <v>5315</v>
      </c>
      <c r="BM37" s="7">
        <v>6305</v>
      </c>
      <c r="BN37" s="7">
        <v>5511</v>
      </c>
      <c r="BO37" s="7">
        <v>5668</v>
      </c>
      <c r="BP37" s="7">
        <v>4891</v>
      </c>
      <c r="BQ37" s="7">
        <v>7152</v>
      </c>
      <c r="BR37" s="8">
        <v>67944</v>
      </c>
    </row>
    <row r="38" spans="1:70" ht="12.75" hidden="1">
      <c r="A38" s="1" t="s">
        <v>28</v>
      </c>
      <c r="B38" s="17" t="s">
        <v>37</v>
      </c>
      <c r="D38" s="7" t="s">
        <v>25</v>
      </c>
      <c r="E38" s="7" t="s">
        <v>25</v>
      </c>
      <c r="F38" s="7" t="s">
        <v>25</v>
      </c>
      <c r="G38" s="7" t="s">
        <v>25</v>
      </c>
      <c r="H38" s="7" t="s">
        <v>25</v>
      </c>
      <c r="I38" s="7" t="s">
        <v>25</v>
      </c>
      <c r="J38" s="7" t="s">
        <v>25</v>
      </c>
      <c r="K38" s="7" t="s">
        <v>25</v>
      </c>
      <c r="L38" s="7" t="s">
        <v>25</v>
      </c>
      <c r="M38" s="7" t="s">
        <v>25</v>
      </c>
      <c r="N38" s="7" t="s">
        <v>25</v>
      </c>
      <c r="O38" s="7" t="s">
        <v>25</v>
      </c>
      <c r="P38" s="7" t="s">
        <v>25</v>
      </c>
      <c r="R38" s="2" t="s">
        <v>25</v>
      </c>
      <c r="S38" s="2" t="s">
        <v>25</v>
      </c>
      <c r="T38" s="2" t="s">
        <v>25</v>
      </c>
      <c r="U38" s="2" t="s">
        <v>25</v>
      </c>
      <c r="V38" s="2" t="s">
        <v>25</v>
      </c>
      <c r="W38" s="2" t="s">
        <v>25</v>
      </c>
      <c r="X38" s="2" t="s">
        <v>25</v>
      </c>
      <c r="Y38" s="2" t="s">
        <v>25</v>
      </c>
      <c r="Z38" s="2" t="s">
        <v>25</v>
      </c>
      <c r="AA38" s="2" t="s">
        <v>25</v>
      </c>
      <c r="AD38" s="10" t="s">
        <v>25</v>
      </c>
      <c r="AE38" s="10" t="s">
        <v>25</v>
      </c>
      <c r="AF38" s="10" t="s">
        <v>25</v>
      </c>
      <c r="AG38" s="10" t="s">
        <v>25</v>
      </c>
      <c r="AH38" s="10" t="s">
        <v>25</v>
      </c>
      <c r="AI38" s="10" t="s">
        <v>25</v>
      </c>
      <c r="AJ38" s="10" t="s">
        <v>25</v>
      </c>
      <c r="AK38" s="10" t="s">
        <v>25</v>
      </c>
      <c r="AL38" s="10" t="s">
        <v>25</v>
      </c>
      <c r="AM38" s="10" t="s">
        <v>25</v>
      </c>
      <c r="AN38" s="10" t="s">
        <v>25</v>
      </c>
      <c r="AO38" s="10" t="s">
        <v>25</v>
      </c>
      <c r="AP38" s="10" t="s">
        <v>25</v>
      </c>
      <c r="AR38" s="7" t="s">
        <v>25</v>
      </c>
      <c r="AS38" s="7" t="s">
        <v>25</v>
      </c>
      <c r="AT38" s="7" t="s">
        <v>25</v>
      </c>
      <c r="AU38" s="7" t="s">
        <v>25</v>
      </c>
      <c r="AV38" s="7" t="s">
        <v>25</v>
      </c>
      <c r="AW38" s="7" t="s">
        <v>25</v>
      </c>
      <c r="AX38" s="7" t="s">
        <v>25</v>
      </c>
      <c r="AY38" s="7" t="s">
        <v>25</v>
      </c>
      <c r="AZ38" s="7" t="s">
        <v>25</v>
      </c>
      <c r="BA38" s="7" t="s">
        <v>25</v>
      </c>
      <c r="BB38" s="7" t="s">
        <v>25</v>
      </c>
      <c r="BC38" s="7" t="s">
        <v>25</v>
      </c>
      <c r="BD38" s="7" t="s">
        <v>25</v>
      </c>
      <c r="BF38" s="7" t="s">
        <v>25</v>
      </c>
      <c r="BG38" s="7" t="s">
        <v>25</v>
      </c>
      <c r="BH38" s="7" t="s">
        <v>25</v>
      </c>
      <c r="BI38" s="7" t="s">
        <v>25</v>
      </c>
      <c r="BJ38" s="7" t="s">
        <v>25</v>
      </c>
      <c r="BK38" s="7" t="s">
        <v>25</v>
      </c>
      <c r="BL38" s="7" t="s">
        <v>25</v>
      </c>
      <c r="BM38" s="7" t="s">
        <v>25</v>
      </c>
      <c r="BN38" s="7" t="s">
        <v>25</v>
      </c>
      <c r="BO38" s="7" t="s">
        <v>25</v>
      </c>
      <c r="BP38" s="7" t="s">
        <v>25</v>
      </c>
      <c r="BQ38" s="7" t="s">
        <v>25</v>
      </c>
      <c r="BR38" s="7" t="s">
        <v>25</v>
      </c>
    </row>
    <row r="39" spans="1:70" ht="12.75" hidden="1">
      <c r="A39" s="1" t="s">
        <v>28</v>
      </c>
      <c r="B39" s="17" t="s">
        <v>38</v>
      </c>
      <c r="D39" s="7" t="s">
        <v>25</v>
      </c>
      <c r="E39" s="7" t="s">
        <v>25</v>
      </c>
      <c r="F39" s="7" t="s">
        <v>25</v>
      </c>
      <c r="G39" s="7" t="s">
        <v>25</v>
      </c>
      <c r="H39" s="7" t="s">
        <v>25</v>
      </c>
      <c r="I39" s="7" t="s">
        <v>25</v>
      </c>
      <c r="J39" s="7" t="s">
        <v>25</v>
      </c>
      <c r="K39" s="7" t="s">
        <v>25</v>
      </c>
      <c r="L39" s="7" t="s">
        <v>25</v>
      </c>
      <c r="M39" s="7" t="s">
        <v>25</v>
      </c>
      <c r="N39" s="7" t="s">
        <v>25</v>
      </c>
      <c r="O39" s="7" t="s">
        <v>25</v>
      </c>
      <c r="P39" s="7" t="s">
        <v>25</v>
      </c>
      <c r="R39" s="2">
        <v>8896</v>
      </c>
      <c r="S39" s="2">
        <v>14271</v>
      </c>
      <c r="T39" s="2">
        <v>13707</v>
      </c>
      <c r="U39" s="2">
        <v>13871</v>
      </c>
      <c r="V39" s="2">
        <v>50744</v>
      </c>
      <c r="W39" s="2">
        <v>-44</v>
      </c>
      <c r="X39" s="2" t="s">
        <v>25</v>
      </c>
      <c r="Y39" s="2" t="s">
        <v>25</v>
      </c>
      <c r="Z39" s="2" t="s">
        <v>25</v>
      </c>
      <c r="AA39" s="2">
        <v>-44</v>
      </c>
      <c r="AD39" s="10" t="s">
        <v>25</v>
      </c>
      <c r="AE39" s="10" t="s">
        <v>25</v>
      </c>
      <c r="AF39" s="10" t="s">
        <v>25</v>
      </c>
      <c r="AG39" s="10" t="s">
        <v>25</v>
      </c>
      <c r="AH39" s="10" t="s">
        <v>25</v>
      </c>
      <c r="AI39" s="10" t="s">
        <v>25</v>
      </c>
      <c r="AJ39" s="10" t="s">
        <v>25</v>
      </c>
      <c r="AK39" s="10" t="s">
        <v>25</v>
      </c>
      <c r="AL39" s="10" t="s">
        <v>25</v>
      </c>
      <c r="AM39" s="10" t="s">
        <v>25</v>
      </c>
      <c r="AN39" s="10" t="s">
        <v>25</v>
      </c>
      <c r="AO39" s="10" t="s">
        <v>25</v>
      </c>
      <c r="AP39" s="10" t="s">
        <v>25</v>
      </c>
      <c r="AR39" s="7" t="s">
        <v>25</v>
      </c>
      <c r="AS39" s="7" t="s">
        <v>25</v>
      </c>
      <c r="AT39" s="7" t="s">
        <v>25</v>
      </c>
      <c r="AU39" s="7" t="s">
        <v>25</v>
      </c>
      <c r="AV39" s="7" t="s">
        <v>25</v>
      </c>
      <c r="AW39" s="7" t="s">
        <v>25</v>
      </c>
      <c r="AX39" s="7" t="s">
        <v>25</v>
      </c>
      <c r="AY39" s="7" t="s">
        <v>25</v>
      </c>
      <c r="AZ39" s="7" t="s">
        <v>25</v>
      </c>
      <c r="BA39" s="7" t="s">
        <v>25</v>
      </c>
      <c r="BB39" s="7" t="s">
        <v>25</v>
      </c>
      <c r="BC39" s="7" t="s">
        <v>25</v>
      </c>
      <c r="BD39" s="7" t="s">
        <v>25</v>
      </c>
      <c r="BF39" s="7">
        <v>725</v>
      </c>
      <c r="BG39" s="8">
        <v>-769</v>
      </c>
      <c r="BH39" s="7" t="s">
        <v>25</v>
      </c>
      <c r="BI39" s="7" t="s">
        <v>25</v>
      </c>
      <c r="BJ39" s="7" t="s">
        <v>25</v>
      </c>
      <c r="BK39" s="7" t="s">
        <v>25</v>
      </c>
      <c r="BL39" s="7" t="s">
        <v>25</v>
      </c>
      <c r="BM39" s="7" t="s">
        <v>25</v>
      </c>
      <c r="BN39" s="7" t="s">
        <v>25</v>
      </c>
      <c r="BO39" s="7" t="s">
        <v>25</v>
      </c>
      <c r="BP39" s="7" t="s">
        <v>25</v>
      </c>
      <c r="BQ39" s="7" t="s">
        <v>25</v>
      </c>
      <c r="BR39" s="8">
        <v>-44</v>
      </c>
    </row>
    <row r="40" spans="1:70" ht="12.75" hidden="1">
      <c r="A40" s="1" t="s">
        <v>28</v>
      </c>
      <c r="B40" s="17" t="s">
        <v>39</v>
      </c>
      <c r="D40" s="7" t="s">
        <v>25</v>
      </c>
      <c r="E40" s="7" t="s">
        <v>25</v>
      </c>
      <c r="F40" s="7" t="s">
        <v>25</v>
      </c>
      <c r="G40" s="7" t="s">
        <v>25</v>
      </c>
      <c r="H40" s="7" t="s">
        <v>25</v>
      </c>
      <c r="I40" s="7" t="s">
        <v>25</v>
      </c>
      <c r="J40" s="7" t="s">
        <v>25</v>
      </c>
      <c r="K40" s="7" t="s">
        <v>25</v>
      </c>
      <c r="L40" s="7" t="s">
        <v>25</v>
      </c>
      <c r="M40" s="7" t="s">
        <v>25</v>
      </c>
      <c r="N40" s="7" t="s">
        <v>25</v>
      </c>
      <c r="O40" s="7" t="s">
        <v>25</v>
      </c>
      <c r="P40" s="7" t="s">
        <v>25</v>
      </c>
      <c r="R40" s="2" t="s">
        <v>25</v>
      </c>
      <c r="S40" s="2" t="s">
        <v>25</v>
      </c>
      <c r="T40" s="2" t="s">
        <v>25</v>
      </c>
      <c r="U40" s="2" t="s">
        <v>25</v>
      </c>
      <c r="V40" s="2" t="s">
        <v>25</v>
      </c>
      <c r="W40" s="2" t="s">
        <v>25</v>
      </c>
      <c r="X40" s="2" t="s">
        <v>25</v>
      </c>
      <c r="Y40" s="2" t="s">
        <v>25</v>
      </c>
      <c r="Z40" s="2" t="s">
        <v>25</v>
      </c>
      <c r="AA40" s="2" t="s">
        <v>25</v>
      </c>
      <c r="AD40" s="10" t="s">
        <v>25</v>
      </c>
      <c r="AE40" s="10" t="s">
        <v>25</v>
      </c>
      <c r="AF40" s="10" t="s">
        <v>25</v>
      </c>
      <c r="AG40" s="10" t="s">
        <v>25</v>
      </c>
      <c r="AH40" s="10" t="s">
        <v>25</v>
      </c>
      <c r="AI40" s="10" t="s">
        <v>25</v>
      </c>
      <c r="AJ40" s="10" t="s">
        <v>25</v>
      </c>
      <c r="AK40" s="10" t="s">
        <v>25</v>
      </c>
      <c r="AL40" s="10" t="s">
        <v>25</v>
      </c>
      <c r="AM40" s="10" t="s">
        <v>25</v>
      </c>
      <c r="AN40" s="10" t="s">
        <v>25</v>
      </c>
      <c r="AO40" s="10" t="s">
        <v>25</v>
      </c>
      <c r="AP40" s="10" t="s">
        <v>25</v>
      </c>
      <c r="AR40" s="7" t="s">
        <v>25</v>
      </c>
      <c r="AS40" s="7" t="s">
        <v>25</v>
      </c>
      <c r="AT40" s="7" t="s">
        <v>25</v>
      </c>
      <c r="AU40" s="7" t="s">
        <v>25</v>
      </c>
      <c r="AV40" s="7" t="s">
        <v>25</v>
      </c>
      <c r="AW40" s="7" t="s">
        <v>25</v>
      </c>
      <c r="AX40" s="7" t="s">
        <v>25</v>
      </c>
      <c r="AY40" s="7" t="s">
        <v>25</v>
      </c>
      <c r="AZ40" s="7" t="s">
        <v>25</v>
      </c>
      <c r="BA40" s="7" t="s">
        <v>25</v>
      </c>
      <c r="BB40" s="7" t="s">
        <v>25</v>
      </c>
      <c r="BC40" s="7" t="s">
        <v>25</v>
      </c>
      <c r="BD40" s="7" t="s">
        <v>25</v>
      </c>
      <c r="BF40" s="7" t="s">
        <v>25</v>
      </c>
      <c r="BG40" s="7" t="s">
        <v>25</v>
      </c>
      <c r="BH40" s="7" t="s">
        <v>25</v>
      </c>
      <c r="BI40" s="7" t="s">
        <v>25</v>
      </c>
      <c r="BJ40" s="7" t="s">
        <v>25</v>
      </c>
      <c r="BK40" s="7" t="s">
        <v>25</v>
      </c>
      <c r="BL40" s="7" t="s">
        <v>25</v>
      </c>
      <c r="BM40" s="7" t="s">
        <v>25</v>
      </c>
      <c r="BN40" s="7" t="s">
        <v>25</v>
      </c>
      <c r="BO40" s="7" t="s">
        <v>25</v>
      </c>
      <c r="BP40" s="7" t="s">
        <v>25</v>
      </c>
      <c r="BQ40" s="7" t="s">
        <v>25</v>
      </c>
      <c r="BR40" s="7" t="s">
        <v>25</v>
      </c>
    </row>
    <row r="41" spans="1:70" ht="12.75" hidden="1">
      <c r="A41" s="1" t="s">
        <v>28</v>
      </c>
      <c r="B41" s="17" t="s">
        <v>40</v>
      </c>
      <c r="D41" s="7" t="s">
        <v>25</v>
      </c>
      <c r="E41" s="7" t="s">
        <v>25</v>
      </c>
      <c r="F41" s="7" t="s">
        <v>25</v>
      </c>
      <c r="G41" s="7" t="s">
        <v>25</v>
      </c>
      <c r="H41" s="7" t="s">
        <v>25</v>
      </c>
      <c r="I41" s="7" t="s">
        <v>25</v>
      </c>
      <c r="J41" s="7" t="s">
        <v>25</v>
      </c>
      <c r="K41" s="7" t="s">
        <v>25</v>
      </c>
      <c r="L41" s="7" t="s">
        <v>25</v>
      </c>
      <c r="M41" s="7" t="s">
        <v>25</v>
      </c>
      <c r="N41" s="7" t="s">
        <v>25</v>
      </c>
      <c r="O41" s="7" t="s">
        <v>25</v>
      </c>
      <c r="P41" s="7" t="s">
        <v>25</v>
      </c>
      <c r="R41" s="2" t="s">
        <v>25</v>
      </c>
      <c r="S41" s="2" t="s">
        <v>25</v>
      </c>
      <c r="T41" s="2" t="s">
        <v>25</v>
      </c>
      <c r="U41" s="2">
        <v>383</v>
      </c>
      <c r="V41" s="2">
        <v>383</v>
      </c>
      <c r="W41" s="2">
        <v>0</v>
      </c>
      <c r="X41" s="2" t="s">
        <v>25</v>
      </c>
      <c r="Y41" s="2" t="s">
        <v>25</v>
      </c>
      <c r="Z41" s="2" t="s">
        <v>25</v>
      </c>
      <c r="AA41" s="2">
        <v>0</v>
      </c>
      <c r="AD41" s="10" t="s">
        <v>25</v>
      </c>
      <c r="AE41" s="10" t="s">
        <v>25</v>
      </c>
      <c r="AF41" s="10" t="s">
        <v>25</v>
      </c>
      <c r="AG41" s="10" t="s">
        <v>25</v>
      </c>
      <c r="AH41" s="10" t="s">
        <v>25</v>
      </c>
      <c r="AI41" s="10" t="s">
        <v>25</v>
      </c>
      <c r="AJ41" s="10" t="s">
        <v>25</v>
      </c>
      <c r="AK41" s="10" t="s">
        <v>25</v>
      </c>
      <c r="AL41" s="10" t="s">
        <v>25</v>
      </c>
      <c r="AM41" s="10" t="s">
        <v>25</v>
      </c>
      <c r="AN41" s="10" t="s">
        <v>25</v>
      </c>
      <c r="AO41" s="10" t="s">
        <v>25</v>
      </c>
      <c r="AP41" s="10" t="s">
        <v>25</v>
      </c>
      <c r="AR41" s="7" t="s">
        <v>25</v>
      </c>
      <c r="AS41" s="7" t="s">
        <v>25</v>
      </c>
      <c r="AT41" s="7" t="s">
        <v>25</v>
      </c>
      <c r="AU41" s="7" t="s">
        <v>25</v>
      </c>
      <c r="AV41" s="7" t="s">
        <v>25</v>
      </c>
      <c r="AW41" s="7" t="s">
        <v>25</v>
      </c>
      <c r="AX41" s="7" t="s">
        <v>25</v>
      </c>
      <c r="AY41" s="7" t="s">
        <v>25</v>
      </c>
      <c r="AZ41" s="7" t="s">
        <v>25</v>
      </c>
      <c r="BA41" s="7" t="s">
        <v>25</v>
      </c>
      <c r="BB41" s="7" t="s">
        <v>25</v>
      </c>
      <c r="BC41" s="7" t="s">
        <v>25</v>
      </c>
      <c r="BD41" s="7" t="s">
        <v>25</v>
      </c>
      <c r="BF41" s="7">
        <v>-383</v>
      </c>
      <c r="BG41" s="7">
        <v>383</v>
      </c>
      <c r="BH41" s="7" t="s">
        <v>25</v>
      </c>
      <c r="BI41" s="7" t="s">
        <v>25</v>
      </c>
      <c r="BJ41" s="7" t="s">
        <v>25</v>
      </c>
      <c r="BK41" s="7" t="s">
        <v>25</v>
      </c>
      <c r="BL41" s="7" t="s">
        <v>25</v>
      </c>
      <c r="BM41" s="7" t="s">
        <v>25</v>
      </c>
      <c r="BN41" s="7" t="s">
        <v>25</v>
      </c>
      <c r="BO41" s="7" t="s">
        <v>25</v>
      </c>
      <c r="BP41" s="7" t="s">
        <v>25</v>
      </c>
      <c r="BQ41" s="7" t="s">
        <v>25</v>
      </c>
      <c r="BR41" s="7">
        <v>0</v>
      </c>
    </row>
    <row r="42" spans="1:70" ht="12.75" hidden="1">
      <c r="A42" s="1" t="s">
        <v>28</v>
      </c>
      <c r="B42" s="17" t="s">
        <v>41</v>
      </c>
      <c r="D42" s="7" t="s">
        <v>25</v>
      </c>
      <c r="E42" s="7" t="s">
        <v>25</v>
      </c>
      <c r="F42" s="7" t="s">
        <v>25</v>
      </c>
      <c r="G42" s="7" t="s">
        <v>25</v>
      </c>
      <c r="H42" s="7" t="s">
        <v>25</v>
      </c>
      <c r="I42" s="7" t="s">
        <v>25</v>
      </c>
      <c r="J42" s="7" t="s">
        <v>25</v>
      </c>
      <c r="K42" s="7" t="s">
        <v>25</v>
      </c>
      <c r="L42" s="7" t="s">
        <v>25</v>
      </c>
      <c r="M42" s="7" t="s">
        <v>25</v>
      </c>
      <c r="N42" s="7" t="s">
        <v>25</v>
      </c>
      <c r="O42" s="7" t="s">
        <v>25</v>
      </c>
      <c r="P42" s="7" t="s">
        <v>25</v>
      </c>
      <c r="R42" s="2" t="s">
        <v>25</v>
      </c>
      <c r="S42" s="2" t="s">
        <v>25</v>
      </c>
      <c r="T42" s="2" t="s">
        <v>25</v>
      </c>
      <c r="U42" s="2" t="s">
        <v>25</v>
      </c>
      <c r="V42" s="2" t="s">
        <v>25</v>
      </c>
      <c r="W42" s="2" t="s">
        <v>25</v>
      </c>
      <c r="X42" s="2" t="s">
        <v>25</v>
      </c>
      <c r="Y42" s="2" t="s">
        <v>25</v>
      </c>
      <c r="Z42" s="2" t="s">
        <v>25</v>
      </c>
      <c r="AA42" s="2" t="s">
        <v>25</v>
      </c>
      <c r="AD42" s="10" t="s">
        <v>25</v>
      </c>
      <c r="AE42" s="10" t="s">
        <v>25</v>
      </c>
      <c r="AF42" s="10" t="s">
        <v>25</v>
      </c>
      <c r="AG42" s="10" t="s">
        <v>25</v>
      </c>
      <c r="AH42" s="10" t="s">
        <v>25</v>
      </c>
      <c r="AI42" s="10" t="s">
        <v>25</v>
      </c>
      <c r="AJ42" s="10" t="s">
        <v>25</v>
      </c>
      <c r="AK42" s="10" t="s">
        <v>25</v>
      </c>
      <c r="AL42" s="10" t="s">
        <v>25</v>
      </c>
      <c r="AM42" s="10" t="s">
        <v>25</v>
      </c>
      <c r="AN42" s="10" t="s">
        <v>25</v>
      </c>
      <c r="AO42" s="10" t="s">
        <v>25</v>
      </c>
      <c r="AP42" s="10" t="s">
        <v>25</v>
      </c>
      <c r="AR42" s="7" t="s">
        <v>25</v>
      </c>
      <c r="AS42" s="7" t="s">
        <v>25</v>
      </c>
      <c r="AT42" s="7" t="s">
        <v>25</v>
      </c>
      <c r="AU42" s="7" t="s">
        <v>25</v>
      </c>
      <c r="AV42" s="7" t="s">
        <v>25</v>
      </c>
      <c r="AW42" s="7" t="s">
        <v>25</v>
      </c>
      <c r="AX42" s="7" t="s">
        <v>25</v>
      </c>
      <c r="AY42" s="7" t="s">
        <v>25</v>
      </c>
      <c r="AZ42" s="7" t="s">
        <v>25</v>
      </c>
      <c r="BA42" s="7" t="s">
        <v>25</v>
      </c>
      <c r="BB42" s="7" t="s">
        <v>25</v>
      </c>
      <c r="BC42" s="7" t="s">
        <v>25</v>
      </c>
      <c r="BD42" s="7" t="s">
        <v>25</v>
      </c>
      <c r="BF42" s="7" t="s">
        <v>25</v>
      </c>
      <c r="BG42" s="7" t="s">
        <v>25</v>
      </c>
      <c r="BH42" s="7" t="s">
        <v>25</v>
      </c>
      <c r="BI42" s="7" t="s">
        <v>25</v>
      </c>
      <c r="BJ42" s="7" t="s">
        <v>25</v>
      </c>
      <c r="BK42" s="7" t="s">
        <v>25</v>
      </c>
      <c r="BL42" s="7" t="s">
        <v>25</v>
      </c>
      <c r="BM42" s="7" t="s">
        <v>25</v>
      </c>
      <c r="BN42" s="7" t="s">
        <v>25</v>
      </c>
      <c r="BO42" s="7" t="s">
        <v>25</v>
      </c>
      <c r="BP42" s="7" t="s">
        <v>25</v>
      </c>
      <c r="BQ42" s="7" t="s">
        <v>25</v>
      </c>
      <c r="BR42" s="7" t="s">
        <v>25</v>
      </c>
    </row>
    <row r="43" spans="1:70" ht="12.75" hidden="1">
      <c r="A43" s="1" t="s">
        <v>28</v>
      </c>
      <c r="B43" s="17" t="s">
        <v>42</v>
      </c>
      <c r="D43" s="7" t="s">
        <v>25</v>
      </c>
      <c r="E43" s="7" t="s">
        <v>25</v>
      </c>
      <c r="F43" s="7" t="s">
        <v>25</v>
      </c>
      <c r="G43" s="7" t="s">
        <v>25</v>
      </c>
      <c r="H43" s="7" t="s">
        <v>25</v>
      </c>
      <c r="I43" s="7" t="s">
        <v>25</v>
      </c>
      <c r="J43" s="7" t="s">
        <v>25</v>
      </c>
      <c r="K43" s="7" t="s">
        <v>25</v>
      </c>
      <c r="L43" s="7" t="s">
        <v>25</v>
      </c>
      <c r="M43" s="7" t="s">
        <v>25</v>
      </c>
      <c r="N43" s="7" t="s">
        <v>25</v>
      </c>
      <c r="O43" s="7" t="s">
        <v>25</v>
      </c>
      <c r="P43" s="7" t="s">
        <v>25</v>
      </c>
      <c r="R43" s="2">
        <v>26294</v>
      </c>
      <c r="S43" s="2">
        <v>25399</v>
      </c>
      <c r="T43" s="2">
        <v>24352</v>
      </c>
      <c r="U43" s="2">
        <v>23855</v>
      </c>
      <c r="V43" s="2">
        <v>99900</v>
      </c>
      <c r="W43" s="2">
        <v>-1387</v>
      </c>
      <c r="X43" s="2" t="s">
        <v>25</v>
      </c>
      <c r="Y43" s="2" t="s">
        <v>25</v>
      </c>
      <c r="Z43" s="2" t="s">
        <v>25</v>
      </c>
      <c r="AA43" s="2">
        <v>-1387</v>
      </c>
      <c r="AD43" s="10" t="s">
        <v>25</v>
      </c>
      <c r="AE43" s="10" t="s">
        <v>25</v>
      </c>
      <c r="AF43" s="10" t="s">
        <v>25</v>
      </c>
      <c r="AG43" s="10" t="s">
        <v>25</v>
      </c>
      <c r="AH43" s="10" t="s">
        <v>25</v>
      </c>
      <c r="AI43" s="10" t="s">
        <v>25</v>
      </c>
      <c r="AJ43" s="10" t="s">
        <v>25</v>
      </c>
      <c r="AK43" s="10" t="s">
        <v>25</v>
      </c>
      <c r="AL43" s="10" t="s">
        <v>25</v>
      </c>
      <c r="AM43" s="10" t="s">
        <v>25</v>
      </c>
      <c r="AN43" s="10" t="s">
        <v>25</v>
      </c>
      <c r="AO43" s="10" t="s">
        <v>25</v>
      </c>
      <c r="AP43" s="10" t="s">
        <v>25</v>
      </c>
      <c r="AR43" s="7" t="s">
        <v>25</v>
      </c>
      <c r="AS43" s="7" t="s">
        <v>25</v>
      </c>
      <c r="AT43" s="7" t="s">
        <v>25</v>
      </c>
      <c r="AU43" s="7" t="s">
        <v>25</v>
      </c>
      <c r="AV43" s="7" t="s">
        <v>25</v>
      </c>
      <c r="AW43" s="7" t="s">
        <v>25</v>
      </c>
      <c r="AX43" s="7" t="s">
        <v>25</v>
      </c>
      <c r="AY43" s="7" t="s">
        <v>25</v>
      </c>
      <c r="AZ43" s="7" t="s">
        <v>25</v>
      </c>
      <c r="BA43" s="7" t="s">
        <v>25</v>
      </c>
      <c r="BB43" s="7" t="s">
        <v>25</v>
      </c>
      <c r="BC43" s="7" t="s">
        <v>25</v>
      </c>
      <c r="BD43" s="7" t="s">
        <v>25</v>
      </c>
      <c r="BF43" s="7" t="s">
        <v>25</v>
      </c>
      <c r="BG43" s="7">
        <v>-1387</v>
      </c>
      <c r="BH43" s="7" t="s">
        <v>25</v>
      </c>
      <c r="BI43" s="7" t="s">
        <v>25</v>
      </c>
      <c r="BJ43" s="7" t="s">
        <v>25</v>
      </c>
      <c r="BK43" s="7" t="s">
        <v>25</v>
      </c>
      <c r="BL43" s="7" t="s">
        <v>25</v>
      </c>
      <c r="BM43" s="7" t="s">
        <v>25</v>
      </c>
      <c r="BN43" s="7" t="s">
        <v>25</v>
      </c>
      <c r="BO43" s="7" t="s">
        <v>25</v>
      </c>
      <c r="BP43" s="7" t="s">
        <v>25</v>
      </c>
      <c r="BQ43" s="7" t="s">
        <v>25</v>
      </c>
      <c r="BR43" s="7">
        <v>-1387</v>
      </c>
    </row>
    <row r="44" spans="1:70" ht="12.75" hidden="1">
      <c r="A44" s="1" t="s">
        <v>28</v>
      </c>
      <c r="B44" s="17" t="s">
        <v>43</v>
      </c>
      <c r="D44" s="7" t="s">
        <v>25</v>
      </c>
      <c r="E44" s="7" t="s">
        <v>25</v>
      </c>
      <c r="F44" s="7" t="s">
        <v>25</v>
      </c>
      <c r="G44" s="7" t="s">
        <v>25</v>
      </c>
      <c r="H44" s="7" t="s">
        <v>25</v>
      </c>
      <c r="I44" s="7" t="s">
        <v>25</v>
      </c>
      <c r="J44" s="7" t="s">
        <v>25</v>
      </c>
      <c r="K44" s="7" t="s">
        <v>25</v>
      </c>
      <c r="L44" s="7" t="s">
        <v>25</v>
      </c>
      <c r="M44" s="7" t="s">
        <v>25</v>
      </c>
      <c r="N44" s="7" t="s">
        <v>25</v>
      </c>
      <c r="O44" s="7" t="s">
        <v>25</v>
      </c>
      <c r="P44" s="7" t="s">
        <v>25</v>
      </c>
      <c r="R44" s="2" t="s">
        <v>25</v>
      </c>
      <c r="S44" s="2" t="s">
        <v>25</v>
      </c>
      <c r="T44" s="2" t="s">
        <v>25</v>
      </c>
      <c r="U44" s="2" t="s">
        <v>25</v>
      </c>
      <c r="V44" s="2" t="s">
        <v>25</v>
      </c>
      <c r="W44" s="2" t="s">
        <v>25</v>
      </c>
      <c r="X44" s="2" t="s">
        <v>25</v>
      </c>
      <c r="Y44" s="2" t="s">
        <v>25</v>
      </c>
      <c r="Z44" s="2" t="s">
        <v>25</v>
      </c>
      <c r="AA44" s="2" t="s">
        <v>25</v>
      </c>
      <c r="AD44" s="10" t="s">
        <v>25</v>
      </c>
      <c r="AE44" s="10" t="s">
        <v>25</v>
      </c>
      <c r="AF44" s="10" t="s">
        <v>25</v>
      </c>
      <c r="AG44" s="10" t="s">
        <v>25</v>
      </c>
      <c r="AH44" s="10" t="s">
        <v>25</v>
      </c>
      <c r="AI44" s="10" t="s">
        <v>25</v>
      </c>
      <c r="AJ44" s="10" t="s">
        <v>25</v>
      </c>
      <c r="AK44" s="10" t="s">
        <v>25</v>
      </c>
      <c r="AL44" s="10" t="s">
        <v>25</v>
      </c>
      <c r="AM44" s="10" t="s">
        <v>25</v>
      </c>
      <c r="AN44" s="10" t="s">
        <v>25</v>
      </c>
      <c r="AO44" s="10" t="s">
        <v>25</v>
      </c>
      <c r="AP44" s="10" t="s">
        <v>25</v>
      </c>
      <c r="AR44" s="7" t="s">
        <v>25</v>
      </c>
      <c r="AS44" s="7" t="s">
        <v>25</v>
      </c>
      <c r="AT44" s="7" t="s">
        <v>25</v>
      </c>
      <c r="AU44" s="7" t="s">
        <v>25</v>
      </c>
      <c r="AV44" s="7" t="s">
        <v>25</v>
      </c>
      <c r="AW44" s="7" t="s">
        <v>25</v>
      </c>
      <c r="AX44" s="7" t="s">
        <v>25</v>
      </c>
      <c r="AY44" s="7" t="s">
        <v>25</v>
      </c>
      <c r="AZ44" s="7" t="s">
        <v>25</v>
      </c>
      <c r="BA44" s="7" t="s">
        <v>25</v>
      </c>
      <c r="BB44" s="7" t="s">
        <v>25</v>
      </c>
      <c r="BC44" s="7" t="s">
        <v>25</v>
      </c>
      <c r="BD44" s="7" t="s">
        <v>25</v>
      </c>
      <c r="BF44" s="7" t="s">
        <v>25</v>
      </c>
      <c r="BG44" s="7" t="s">
        <v>25</v>
      </c>
      <c r="BH44" s="7" t="s">
        <v>25</v>
      </c>
      <c r="BI44" s="7" t="s">
        <v>25</v>
      </c>
      <c r="BJ44" s="7" t="s">
        <v>25</v>
      </c>
      <c r="BK44" s="7" t="s">
        <v>25</v>
      </c>
      <c r="BL44" s="7" t="s">
        <v>25</v>
      </c>
      <c r="BM44" s="7" t="s">
        <v>25</v>
      </c>
      <c r="BN44" s="7" t="s">
        <v>25</v>
      </c>
      <c r="BO44" s="7" t="s">
        <v>25</v>
      </c>
      <c r="BP44" s="7" t="s">
        <v>25</v>
      </c>
      <c r="BQ44" s="7" t="s">
        <v>25</v>
      </c>
      <c r="BR44" s="7" t="s">
        <v>25</v>
      </c>
    </row>
    <row r="46" ht="12.75" hidden="1"/>
    <row r="47" ht="12.75" hidden="1"/>
    <row r="48" spans="2:70" ht="12.75" hidden="1">
      <c r="B48" s="4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R48" s="9"/>
      <c r="S48" s="9"/>
      <c r="T48" s="9"/>
      <c r="U48" s="9"/>
      <c r="V48" s="9"/>
      <c r="W48" s="9"/>
      <c r="X48" s="9"/>
      <c r="Y48" s="9"/>
      <c r="Z48" s="9"/>
      <c r="AA48" s="9"/>
      <c r="AD48" s="9">
        <f aca="true" t="shared" si="0" ref="AD48:AP48">SUM(AD5:AD44)</f>
        <v>2472466</v>
      </c>
      <c r="AE48" s="9">
        <f t="shared" si="0"/>
        <v>2338683</v>
      </c>
      <c r="AF48" s="9">
        <f t="shared" si="0"/>
        <v>2319477</v>
      </c>
      <c r="AG48" s="9">
        <f t="shared" si="0"/>
        <v>2399007</v>
      </c>
      <c r="AH48" s="9">
        <f t="shared" si="0"/>
        <v>2264080</v>
      </c>
      <c r="AI48" s="9">
        <f t="shared" si="0"/>
        <v>2272925</v>
      </c>
      <c r="AJ48" s="9">
        <f t="shared" si="0"/>
        <v>2447666</v>
      </c>
      <c r="AK48" s="9">
        <f t="shared" si="0"/>
        <v>2288272</v>
      </c>
      <c r="AL48" s="9">
        <f t="shared" si="0"/>
        <v>2337663</v>
      </c>
      <c r="AM48" s="9">
        <f t="shared" si="0"/>
        <v>2429494</v>
      </c>
      <c r="AN48" s="9">
        <f t="shared" si="0"/>
        <v>2164379</v>
      </c>
      <c r="AO48" s="9">
        <f t="shared" si="0"/>
        <v>2476310</v>
      </c>
      <c r="AP48" s="9">
        <f t="shared" si="0"/>
        <v>28210425</v>
      </c>
      <c r="AR48" s="9">
        <f aca="true" t="shared" si="1" ref="AR48:BD48">SUM(AR5:AR44)</f>
        <v>-299232</v>
      </c>
      <c r="AS48" s="9">
        <f t="shared" si="1"/>
        <v>155200</v>
      </c>
      <c r="AT48" s="9">
        <f t="shared" si="1"/>
        <v>25732</v>
      </c>
      <c r="AU48" s="9">
        <f t="shared" si="1"/>
        <v>-262610</v>
      </c>
      <c r="AV48" s="9">
        <f t="shared" si="1"/>
        <v>-179156</v>
      </c>
      <c r="AW48" s="9">
        <f t="shared" si="1"/>
        <v>-207482</v>
      </c>
      <c r="AX48" s="9">
        <f t="shared" si="1"/>
        <v>2490015</v>
      </c>
      <c r="AY48" s="9">
        <f t="shared" si="1"/>
        <v>2288272</v>
      </c>
      <c r="AZ48" s="9">
        <f t="shared" si="1"/>
        <v>2337663</v>
      </c>
      <c r="BA48" s="9">
        <f t="shared" si="1"/>
        <v>2429494</v>
      </c>
      <c r="BB48" s="9">
        <f t="shared" si="1"/>
        <v>2164379</v>
      </c>
      <c r="BC48" s="9">
        <f t="shared" si="1"/>
        <v>2476310</v>
      </c>
      <c r="BD48" s="9">
        <f t="shared" si="1"/>
        <v>13418587</v>
      </c>
      <c r="BF48" s="9">
        <f aca="true" t="shared" si="2" ref="BF48:BR48">SUM(BF5:BF44)</f>
        <v>2713695</v>
      </c>
      <c r="BG48" s="9">
        <f t="shared" si="2"/>
        <v>2301331</v>
      </c>
      <c r="BH48" s="9">
        <f t="shared" si="2"/>
        <v>2498425</v>
      </c>
      <c r="BI48" s="9">
        <f t="shared" si="2"/>
        <v>2548772</v>
      </c>
      <c r="BJ48" s="9">
        <f t="shared" si="2"/>
        <v>2568521</v>
      </c>
      <c r="BK48" s="9">
        <f t="shared" si="2"/>
        <v>2257964</v>
      </c>
      <c r="BL48" s="9">
        <f t="shared" si="2"/>
        <v>2369686</v>
      </c>
      <c r="BM48" s="9">
        <f t="shared" si="2"/>
        <v>2433342</v>
      </c>
      <c r="BN48" s="9">
        <f t="shared" si="2"/>
        <v>2314265</v>
      </c>
      <c r="BO48" s="9">
        <f t="shared" si="2"/>
        <v>2529785</v>
      </c>
      <c r="BP48" s="9">
        <f t="shared" si="2"/>
        <v>2488540</v>
      </c>
      <c r="BQ48" s="9">
        <f t="shared" si="2"/>
        <v>2827801</v>
      </c>
      <c r="BR48" s="9">
        <f t="shared" si="2"/>
        <v>29852120</v>
      </c>
    </row>
    <row r="49" ht="12.75" hidden="1"/>
    <row r="50" ht="12.75" hidden="1"/>
    <row r="52" spans="4:27" ht="12.75">
      <c r="D52" s="3" t="s">
        <v>69</v>
      </c>
      <c r="E52" s="3" t="s">
        <v>69</v>
      </c>
      <c r="F52" s="3" t="s">
        <v>69</v>
      </c>
      <c r="G52" s="3" t="s">
        <v>69</v>
      </c>
      <c r="H52" s="3" t="s">
        <v>69</v>
      </c>
      <c r="I52" s="3" t="s">
        <v>69</v>
      </c>
      <c r="J52" s="3" t="s">
        <v>69</v>
      </c>
      <c r="K52" s="3" t="s">
        <v>69</v>
      </c>
      <c r="L52" s="3" t="s">
        <v>69</v>
      </c>
      <c r="M52" s="3" t="s">
        <v>69</v>
      </c>
      <c r="N52" s="3" t="s">
        <v>69</v>
      </c>
      <c r="O52" s="3" t="s">
        <v>69</v>
      </c>
      <c r="P52" s="3" t="s">
        <v>69</v>
      </c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4:27" ht="12.75">
      <c r="D53" s="3" t="s">
        <v>4</v>
      </c>
      <c r="E53" s="3" t="s">
        <v>5</v>
      </c>
      <c r="F53" s="3" t="s">
        <v>6</v>
      </c>
      <c r="G53" s="3" t="s">
        <v>7</v>
      </c>
      <c r="H53" s="3" t="s">
        <v>8</v>
      </c>
      <c r="I53" s="3" t="s">
        <v>9</v>
      </c>
      <c r="J53" s="3" t="s">
        <v>10</v>
      </c>
      <c r="K53" s="3" t="s">
        <v>11</v>
      </c>
      <c r="L53" s="3" t="s">
        <v>12</v>
      </c>
      <c r="M53" s="3" t="s">
        <v>13</v>
      </c>
      <c r="N53" s="3" t="s">
        <v>14</v>
      </c>
      <c r="O53" s="3" t="s">
        <v>15</v>
      </c>
      <c r="P53" s="3" t="s">
        <v>16</v>
      </c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4:27" ht="12.75">
      <c r="D54" s="5" t="s">
        <v>21</v>
      </c>
      <c r="E54" s="5" t="s">
        <v>21</v>
      </c>
      <c r="F54" s="5" t="s">
        <v>21</v>
      </c>
      <c r="G54" s="5" t="s">
        <v>21</v>
      </c>
      <c r="H54" s="5" t="s">
        <v>21</v>
      </c>
      <c r="I54" s="5" t="s">
        <v>21</v>
      </c>
      <c r="J54" s="5" t="s">
        <v>21</v>
      </c>
      <c r="K54" s="5" t="s">
        <v>21</v>
      </c>
      <c r="L54" s="5" t="s">
        <v>21</v>
      </c>
      <c r="M54" s="5" t="s">
        <v>21</v>
      </c>
      <c r="N54" s="5" t="s">
        <v>21</v>
      </c>
      <c r="O54" s="5" t="s">
        <v>21</v>
      </c>
      <c r="P54" s="5" t="s">
        <v>21</v>
      </c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2.75">
      <c r="A55" s="1" t="s">
        <v>24</v>
      </c>
      <c r="B55" s="14" t="s">
        <v>101</v>
      </c>
      <c r="D55" s="53">
        <v>33648</v>
      </c>
      <c r="E55" s="53">
        <v>31326</v>
      </c>
      <c r="F55" s="53">
        <v>30818</v>
      </c>
      <c r="G55" s="53">
        <v>32047</v>
      </c>
      <c r="H55" s="53">
        <v>30310</v>
      </c>
      <c r="I55" s="53">
        <v>30210</v>
      </c>
      <c r="J55" s="53">
        <v>28758</v>
      </c>
      <c r="K55" s="53">
        <v>26755</v>
      </c>
      <c r="L55" s="53">
        <v>27774</v>
      </c>
      <c r="M55" s="53">
        <v>29714</v>
      </c>
      <c r="N55" s="53">
        <v>25106</v>
      </c>
      <c r="O55" s="53">
        <v>28396</v>
      </c>
      <c r="P55" s="53">
        <v>354862</v>
      </c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2.75">
      <c r="A56" s="1" t="s">
        <v>24</v>
      </c>
      <c r="B56" s="14" t="s">
        <v>99</v>
      </c>
      <c r="D56" s="53">
        <v>230674</v>
      </c>
      <c r="E56" s="53">
        <v>230709</v>
      </c>
      <c r="F56" s="53">
        <v>238150</v>
      </c>
      <c r="G56" s="53">
        <v>240971</v>
      </c>
      <c r="H56" s="53">
        <v>232835</v>
      </c>
      <c r="I56" s="53">
        <v>231569</v>
      </c>
      <c r="J56" s="53">
        <v>247027</v>
      </c>
      <c r="K56" s="53">
        <v>228572</v>
      </c>
      <c r="L56" s="53">
        <v>240050</v>
      </c>
      <c r="M56" s="53">
        <v>244293</v>
      </c>
      <c r="N56" s="53">
        <v>234746</v>
      </c>
      <c r="O56" s="53">
        <v>268285</v>
      </c>
      <c r="P56" s="53">
        <v>2867880</v>
      </c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16" ht="12.75">
      <c r="A57" s="1" t="s">
        <v>24</v>
      </c>
      <c r="B57" s="14" t="s">
        <v>100</v>
      </c>
      <c r="D57" s="53">
        <v>27644</v>
      </c>
      <c r="E57" s="53">
        <v>25739</v>
      </c>
      <c r="F57" s="53">
        <v>25346</v>
      </c>
      <c r="G57" s="53">
        <v>26284</v>
      </c>
      <c r="H57" s="53">
        <v>24880</v>
      </c>
      <c r="I57" s="53">
        <v>24799</v>
      </c>
      <c r="J57" s="53">
        <v>27023</v>
      </c>
      <c r="K57" s="53">
        <v>25257</v>
      </c>
      <c r="L57" s="53">
        <v>26167</v>
      </c>
      <c r="M57" s="53">
        <v>28091</v>
      </c>
      <c r="N57" s="53">
        <v>23570</v>
      </c>
      <c r="O57" s="53">
        <v>26510</v>
      </c>
      <c r="P57" s="53">
        <v>311311</v>
      </c>
    </row>
    <row r="58" spans="1:27" ht="12.75">
      <c r="A58" s="1" t="s">
        <v>24</v>
      </c>
      <c r="B58" s="15" t="s">
        <v>52</v>
      </c>
      <c r="D58" s="53">
        <v>60462</v>
      </c>
      <c r="E58" s="53">
        <v>56263</v>
      </c>
      <c r="F58" s="53">
        <v>55402</v>
      </c>
      <c r="G58" s="53">
        <v>57552</v>
      </c>
      <c r="H58" s="53">
        <v>54470</v>
      </c>
      <c r="I58" s="53">
        <v>54292</v>
      </c>
      <c r="J58" s="53">
        <v>59201</v>
      </c>
      <c r="K58" s="53">
        <v>55302</v>
      </c>
      <c r="L58" s="53">
        <v>57309</v>
      </c>
      <c r="M58" s="53">
        <v>61554</v>
      </c>
      <c r="N58" s="53">
        <v>51583</v>
      </c>
      <c r="O58" s="53">
        <v>58092</v>
      </c>
      <c r="P58" s="53">
        <v>681481</v>
      </c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16" ht="12.75" hidden="1">
      <c r="A59" s="1" t="s">
        <v>24</v>
      </c>
      <c r="B59" s="14" t="s">
        <v>53</v>
      </c>
      <c r="D59" s="53">
        <v>165117</v>
      </c>
      <c r="E59" s="53">
        <v>158031</v>
      </c>
      <c r="F59" s="53">
        <v>159809</v>
      </c>
      <c r="G59" s="53">
        <v>165976</v>
      </c>
      <c r="H59" s="53">
        <v>156965</v>
      </c>
      <c r="I59" s="53">
        <v>156517</v>
      </c>
      <c r="J59" s="53">
        <v>166084</v>
      </c>
      <c r="K59" s="53">
        <v>155200</v>
      </c>
      <c r="L59" s="53">
        <v>160768</v>
      </c>
      <c r="M59" s="53">
        <v>167805</v>
      </c>
      <c r="N59" s="53">
        <v>140954</v>
      </c>
      <c r="O59" s="53">
        <v>159091</v>
      </c>
      <c r="P59" s="53">
        <v>1912316</v>
      </c>
    </row>
    <row r="60" spans="1:16" ht="12.75" hidden="1">
      <c r="A60" s="1" t="s">
        <v>24</v>
      </c>
      <c r="B60" s="14" t="s">
        <v>54</v>
      </c>
      <c r="D60" s="53">
        <v>80231</v>
      </c>
      <c r="E60" s="53">
        <v>74575</v>
      </c>
      <c r="F60" s="53">
        <v>73430</v>
      </c>
      <c r="G60" s="53">
        <v>76098</v>
      </c>
      <c r="H60" s="53">
        <v>72061</v>
      </c>
      <c r="I60" s="53">
        <v>71720</v>
      </c>
      <c r="J60" s="53">
        <v>74488</v>
      </c>
      <c r="K60" s="53">
        <v>69304</v>
      </c>
      <c r="L60" s="53">
        <v>72018</v>
      </c>
      <c r="M60" s="53">
        <v>77086</v>
      </c>
      <c r="N60" s="53">
        <v>65072</v>
      </c>
      <c r="O60" s="53">
        <v>74132</v>
      </c>
      <c r="P60" s="53">
        <v>880214</v>
      </c>
    </row>
    <row r="61" spans="1:16" ht="12.75" hidden="1">
      <c r="A61" s="1" t="s">
        <v>24</v>
      </c>
      <c r="B61" s="14" t="s">
        <v>55</v>
      </c>
      <c r="D61" s="53" t="s">
        <v>25</v>
      </c>
      <c r="E61" s="53" t="s">
        <v>25</v>
      </c>
      <c r="F61" s="53" t="s">
        <v>25</v>
      </c>
      <c r="G61" s="53" t="s">
        <v>25</v>
      </c>
      <c r="H61" s="53" t="s">
        <v>25</v>
      </c>
      <c r="I61" s="53" t="s">
        <v>25</v>
      </c>
      <c r="J61" s="53" t="s">
        <v>25</v>
      </c>
      <c r="K61" s="53" t="s">
        <v>25</v>
      </c>
      <c r="L61" s="53" t="s">
        <v>25</v>
      </c>
      <c r="M61" s="53" t="s">
        <v>25</v>
      </c>
      <c r="N61" s="53" t="s">
        <v>25</v>
      </c>
      <c r="O61" s="53" t="s">
        <v>25</v>
      </c>
      <c r="P61" s="53" t="s">
        <v>25</v>
      </c>
    </row>
    <row r="62" spans="1:16" ht="12.75" hidden="1">
      <c r="A62" s="1" t="s">
        <v>24</v>
      </c>
      <c r="B62" s="14" t="s">
        <v>56</v>
      </c>
      <c r="D62" s="53">
        <v>105918</v>
      </c>
      <c r="E62" s="53">
        <v>97810</v>
      </c>
      <c r="F62" s="53">
        <v>97256</v>
      </c>
      <c r="G62" s="53">
        <v>104662</v>
      </c>
      <c r="H62" s="53">
        <v>99730</v>
      </c>
      <c r="I62" s="53">
        <v>106592</v>
      </c>
      <c r="J62" s="53">
        <v>123871</v>
      </c>
      <c r="K62" s="53">
        <v>115590</v>
      </c>
      <c r="L62" s="53">
        <v>123620</v>
      </c>
      <c r="M62" s="53">
        <v>132308</v>
      </c>
      <c r="N62" s="53">
        <v>115188</v>
      </c>
      <c r="O62" s="53">
        <v>169413</v>
      </c>
      <c r="P62" s="53">
        <v>1391959</v>
      </c>
    </row>
    <row r="63" spans="1:16" ht="12.75">
      <c r="A63" s="1" t="s">
        <v>24</v>
      </c>
      <c r="B63" s="14" t="s">
        <v>102</v>
      </c>
      <c r="D63" s="53">
        <v>281618</v>
      </c>
      <c r="E63" s="53">
        <v>271872</v>
      </c>
      <c r="F63" s="53">
        <v>281318</v>
      </c>
      <c r="G63" s="53">
        <v>287947</v>
      </c>
      <c r="H63" s="53">
        <v>274799</v>
      </c>
      <c r="I63" s="53">
        <v>269749</v>
      </c>
      <c r="J63" s="53">
        <v>286134</v>
      </c>
      <c r="K63" s="53">
        <v>273327</v>
      </c>
      <c r="L63" s="53">
        <v>277956</v>
      </c>
      <c r="M63" s="53">
        <v>281605</v>
      </c>
      <c r="N63" s="53">
        <v>273971</v>
      </c>
      <c r="O63" s="53">
        <v>310158</v>
      </c>
      <c r="P63" s="53">
        <v>3370453</v>
      </c>
    </row>
    <row r="65" ht="12.75" hidden="1"/>
    <row r="66" ht="12.75" hidden="1"/>
    <row r="68" spans="4:16" ht="12.75">
      <c r="D68" s="50">
        <v>0.066</v>
      </c>
      <c r="E68" s="50">
        <v>0.066</v>
      </c>
      <c r="F68" s="50">
        <v>0.066</v>
      </c>
      <c r="G68" s="50">
        <v>0.066</v>
      </c>
      <c r="H68" s="50">
        <v>0.066</v>
      </c>
      <c r="I68" s="50">
        <v>0.064</v>
      </c>
      <c r="J68" s="50"/>
      <c r="K68" s="50"/>
      <c r="L68" s="50">
        <v>0.067</v>
      </c>
      <c r="M68" s="50">
        <v>0.067</v>
      </c>
      <c r="N68" s="50">
        <v>0.067</v>
      </c>
      <c r="O68" s="50">
        <v>0.067</v>
      </c>
      <c r="P68" s="50">
        <v>0.067</v>
      </c>
    </row>
    <row r="69" spans="4:22" ht="12.75">
      <c r="D69" s="3" t="s">
        <v>69</v>
      </c>
      <c r="E69" s="3" t="s">
        <v>69</v>
      </c>
      <c r="F69" s="3" t="s">
        <v>69</v>
      </c>
      <c r="G69" s="3" t="s">
        <v>69</v>
      </c>
      <c r="H69" s="3" t="s">
        <v>69</v>
      </c>
      <c r="I69" s="3" t="s">
        <v>69</v>
      </c>
      <c r="J69" s="3" t="s">
        <v>69</v>
      </c>
      <c r="K69" s="3" t="s">
        <v>69</v>
      </c>
      <c r="L69" s="3" t="s">
        <v>69</v>
      </c>
      <c r="M69" s="3" t="s">
        <v>69</v>
      </c>
      <c r="N69" s="3" t="s">
        <v>69</v>
      </c>
      <c r="O69" s="3" t="s">
        <v>69</v>
      </c>
      <c r="P69" s="3" t="s">
        <v>69</v>
      </c>
      <c r="R69" s="3" t="s">
        <v>69</v>
      </c>
      <c r="S69" s="3" t="s">
        <v>69</v>
      </c>
      <c r="T69" s="3" t="s">
        <v>69</v>
      </c>
      <c r="U69" s="3" t="s">
        <v>69</v>
      </c>
      <c r="V69" s="3" t="s">
        <v>69</v>
      </c>
    </row>
    <row r="70" spans="4:22" ht="12.75">
      <c r="D70" s="3" t="s">
        <v>4</v>
      </c>
      <c r="E70" s="3" t="s">
        <v>5</v>
      </c>
      <c r="F70" s="3" t="s">
        <v>6</v>
      </c>
      <c r="G70" s="3" t="s">
        <v>7</v>
      </c>
      <c r="H70" s="3" t="s">
        <v>8</v>
      </c>
      <c r="I70" s="3" t="s">
        <v>9</v>
      </c>
      <c r="J70" s="3" t="s">
        <v>10</v>
      </c>
      <c r="K70" s="3" t="s">
        <v>11</v>
      </c>
      <c r="L70" s="3" t="s">
        <v>12</v>
      </c>
      <c r="M70" s="3" t="s">
        <v>13</v>
      </c>
      <c r="N70" s="3" t="s">
        <v>14</v>
      </c>
      <c r="O70" s="3" t="s">
        <v>15</v>
      </c>
      <c r="P70" s="3" t="s">
        <v>16</v>
      </c>
      <c r="R70" s="3" t="s">
        <v>12</v>
      </c>
      <c r="S70" s="3" t="s">
        <v>13</v>
      </c>
      <c r="T70" s="3" t="s">
        <v>14</v>
      </c>
      <c r="U70" s="3" t="s">
        <v>15</v>
      </c>
      <c r="V70" s="3" t="s">
        <v>16</v>
      </c>
    </row>
    <row r="71" spans="4:22" ht="12.75"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  <c r="I71" s="5" t="s">
        <v>21</v>
      </c>
      <c r="J71" s="5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5" t="s">
        <v>21</v>
      </c>
      <c r="P71" s="5" t="s">
        <v>21</v>
      </c>
      <c r="R71" s="5" t="s">
        <v>21</v>
      </c>
      <c r="S71" s="5" t="s">
        <v>21</v>
      </c>
      <c r="T71" s="5" t="s">
        <v>21</v>
      </c>
      <c r="U71" s="5" t="s">
        <v>21</v>
      </c>
      <c r="V71" s="5" t="s">
        <v>21</v>
      </c>
    </row>
    <row r="72" spans="1:16" ht="12.75">
      <c r="A72" s="1" t="s">
        <v>24</v>
      </c>
      <c r="B72" s="14" t="s">
        <v>101</v>
      </c>
      <c r="D72" s="54">
        <f>(D55)*(1+D68)</f>
        <v>35868.768000000004</v>
      </c>
      <c r="E72" s="54">
        <f>(E55)*(1+E68)</f>
        <v>33393.516</v>
      </c>
      <c r="F72" s="54">
        <f aca="true" t="shared" si="3" ref="F72:P72">(F55)*(1+F68)</f>
        <v>32851.988000000005</v>
      </c>
      <c r="G72" s="54">
        <f t="shared" si="3"/>
        <v>34162.102</v>
      </c>
      <c r="H72" s="54">
        <f t="shared" si="3"/>
        <v>32310.460000000003</v>
      </c>
      <c r="I72" s="54">
        <f t="shared" si="3"/>
        <v>32143.440000000002</v>
      </c>
      <c r="J72" s="54">
        <f t="shared" si="3"/>
        <v>28758</v>
      </c>
      <c r="K72" s="54">
        <f t="shared" si="3"/>
        <v>26755</v>
      </c>
      <c r="L72" s="54">
        <f t="shared" si="3"/>
        <v>29634.858</v>
      </c>
      <c r="M72" s="54">
        <f t="shared" si="3"/>
        <v>31704.838</v>
      </c>
      <c r="N72" s="54">
        <f t="shared" si="3"/>
        <v>26788.102</v>
      </c>
      <c r="O72" s="54">
        <f t="shared" si="3"/>
        <v>30298.532</v>
      </c>
      <c r="P72" s="54">
        <f t="shared" si="3"/>
        <v>378637.75399999996</v>
      </c>
    </row>
    <row r="73" spans="1:16" ht="12.75">
      <c r="A73" s="1" t="s">
        <v>24</v>
      </c>
      <c r="B73" s="14" t="s">
        <v>99</v>
      </c>
      <c r="D73" s="54">
        <f>(D56)*(1+D68)</f>
        <v>245898.48400000003</v>
      </c>
      <c r="E73" s="54">
        <f aca="true" t="shared" si="4" ref="E73:P73">(E56)*(1+E68)</f>
        <v>245935.79400000002</v>
      </c>
      <c r="F73" s="54">
        <f t="shared" si="4"/>
        <v>253867.90000000002</v>
      </c>
      <c r="G73" s="54">
        <f t="shared" si="4"/>
        <v>256875.086</v>
      </c>
      <c r="H73" s="54">
        <f t="shared" si="4"/>
        <v>248202.11000000002</v>
      </c>
      <c r="I73" s="54">
        <f t="shared" si="4"/>
        <v>246389.41600000003</v>
      </c>
      <c r="J73" s="54">
        <f t="shared" si="4"/>
        <v>247027</v>
      </c>
      <c r="K73" s="54">
        <f t="shared" si="4"/>
        <v>228572</v>
      </c>
      <c r="L73" s="54">
        <f t="shared" si="4"/>
        <v>256133.34999999998</v>
      </c>
      <c r="M73" s="54">
        <f t="shared" si="4"/>
        <v>260660.631</v>
      </c>
      <c r="N73" s="54">
        <f t="shared" si="4"/>
        <v>250473.982</v>
      </c>
      <c r="O73" s="54">
        <f t="shared" si="4"/>
        <v>286260.095</v>
      </c>
      <c r="P73" s="54">
        <f t="shared" si="4"/>
        <v>3060027.96</v>
      </c>
    </row>
    <row r="74" spans="1:16" ht="12.75">
      <c r="A74" s="1" t="s">
        <v>24</v>
      </c>
      <c r="B74" s="14" t="s">
        <v>100</v>
      </c>
      <c r="D74" s="54">
        <f>(D57)*(1+D68)</f>
        <v>29468.504</v>
      </c>
      <c r="E74" s="54">
        <f aca="true" t="shared" si="5" ref="E74:P74">(E57)*(1+E68)</f>
        <v>27437.774</v>
      </c>
      <c r="F74" s="54">
        <f t="shared" si="5"/>
        <v>27018.836000000003</v>
      </c>
      <c r="G74" s="54">
        <f t="shared" si="5"/>
        <v>28018.744000000002</v>
      </c>
      <c r="H74" s="54">
        <f t="shared" si="5"/>
        <v>26522.08</v>
      </c>
      <c r="I74" s="54">
        <f t="shared" si="5"/>
        <v>26386.136000000002</v>
      </c>
      <c r="J74" s="54">
        <f t="shared" si="5"/>
        <v>27023</v>
      </c>
      <c r="K74" s="54">
        <f t="shared" si="5"/>
        <v>25257</v>
      </c>
      <c r="L74" s="54">
        <f t="shared" si="5"/>
        <v>27920.189</v>
      </c>
      <c r="M74" s="54">
        <f t="shared" si="5"/>
        <v>29973.096999999998</v>
      </c>
      <c r="N74" s="54">
        <f t="shared" si="5"/>
        <v>25149.19</v>
      </c>
      <c r="O74" s="54">
        <f t="shared" si="5"/>
        <v>28286.17</v>
      </c>
      <c r="P74" s="54">
        <f t="shared" si="5"/>
        <v>332168.837</v>
      </c>
    </row>
    <row r="75" spans="1:16" ht="12.75">
      <c r="A75" s="1" t="s">
        <v>24</v>
      </c>
      <c r="B75" s="15" t="s">
        <v>52</v>
      </c>
      <c r="D75" s="54">
        <f>D58*(1+D68)</f>
        <v>64452.492000000006</v>
      </c>
      <c r="E75" s="54">
        <f aca="true" t="shared" si="6" ref="E75:P75">E58*(1+E68)</f>
        <v>59976.358</v>
      </c>
      <c r="F75" s="54">
        <f t="shared" si="6"/>
        <v>59058.53200000001</v>
      </c>
      <c r="G75" s="54">
        <f t="shared" si="6"/>
        <v>61350.432</v>
      </c>
      <c r="H75" s="54">
        <f t="shared" si="6"/>
        <v>58065.020000000004</v>
      </c>
      <c r="I75" s="54">
        <f t="shared" si="6"/>
        <v>57766.688</v>
      </c>
      <c r="J75" s="54">
        <f t="shared" si="6"/>
        <v>59201</v>
      </c>
      <c r="K75" s="54">
        <f t="shared" si="6"/>
        <v>55302</v>
      </c>
      <c r="L75" s="54">
        <f t="shared" si="6"/>
        <v>61148.702999999994</v>
      </c>
      <c r="M75" s="54">
        <f t="shared" si="6"/>
        <v>65678.118</v>
      </c>
      <c r="N75" s="54">
        <f t="shared" si="6"/>
        <v>55039.060999999994</v>
      </c>
      <c r="O75" s="54">
        <f t="shared" si="6"/>
        <v>61984.164</v>
      </c>
      <c r="P75" s="54">
        <f t="shared" si="6"/>
        <v>727140.227</v>
      </c>
    </row>
    <row r="76" spans="1:16" ht="12.75" hidden="1">
      <c r="A76" s="1" t="s">
        <v>24</v>
      </c>
      <c r="B76" s="14" t="s">
        <v>53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ht="12.75" hidden="1">
      <c r="A77" s="1" t="s">
        <v>24</v>
      </c>
      <c r="B77" s="14" t="s">
        <v>54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ht="12.75" hidden="1">
      <c r="A78" s="1" t="s">
        <v>24</v>
      </c>
      <c r="B78" s="14" t="s">
        <v>55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ht="12.75" hidden="1">
      <c r="A79" s="1" t="s">
        <v>24</v>
      </c>
      <c r="B79" s="14" t="s">
        <v>56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ht="12.75">
      <c r="A80" s="1" t="s">
        <v>24</v>
      </c>
      <c r="B80" s="14" t="s">
        <v>102</v>
      </c>
      <c r="D80" s="54">
        <f>(D63)*(1+D68)</f>
        <v>300204.788</v>
      </c>
      <c r="E80" s="54">
        <f aca="true" t="shared" si="7" ref="E80:P80">(E63)*(1+E68)</f>
        <v>289815.552</v>
      </c>
      <c r="F80" s="54">
        <f t="shared" si="7"/>
        <v>299884.988</v>
      </c>
      <c r="G80" s="54">
        <f t="shared" si="7"/>
        <v>306951.50200000004</v>
      </c>
      <c r="H80" s="54">
        <f t="shared" si="7"/>
        <v>292935.734</v>
      </c>
      <c r="I80" s="54">
        <f t="shared" si="7"/>
        <v>287012.936</v>
      </c>
      <c r="J80" s="54">
        <f t="shared" si="7"/>
        <v>286134</v>
      </c>
      <c r="K80" s="54">
        <f t="shared" si="7"/>
        <v>273327</v>
      </c>
      <c r="L80" s="54">
        <f t="shared" si="7"/>
        <v>296579.05199999997</v>
      </c>
      <c r="M80" s="54">
        <f t="shared" si="7"/>
        <v>300472.535</v>
      </c>
      <c r="N80" s="54">
        <f t="shared" si="7"/>
        <v>292327.057</v>
      </c>
      <c r="O80" s="54">
        <f t="shared" si="7"/>
        <v>330938.586</v>
      </c>
      <c r="P80" s="54">
        <f t="shared" si="7"/>
        <v>3596273.351</v>
      </c>
    </row>
    <row r="82" ht="12.75" hidden="1"/>
    <row r="83" ht="12.75" hidden="1"/>
    <row r="84" ht="12.75" hidden="1"/>
    <row r="85" ht="12.75" hidden="1"/>
    <row r="87" spans="4:22" ht="12.75">
      <c r="D87" s="51" t="s">
        <v>98</v>
      </c>
      <c r="E87" s="51" t="s">
        <v>98</v>
      </c>
      <c r="F87" s="51" t="s">
        <v>98</v>
      </c>
      <c r="G87" s="51" t="s">
        <v>98</v>
      </c>
      <c r="H87" s="51" t="s">
        <v>98</v>
      </c>
      <c r="I87" s="51" t="s">
        <v>98</v>
      </c>
      <c r="J87" s="51" t="s">
        <v>98</v>
      </c>
      <c r="K87" s="51" t="s">
        <v>98</v>
      </c>
      <c r="L87" s="51" t="s">
        <v>98</v>
      </c>
      <c r="M87" s="51" t="s">
        <v>98</v>
      </c>
      <c r="N87" s="51" t="s">
        <v>98</v>
      </c>
      <c r="O87" s="51" t="s">
        <v>98</v>
      </c>
      <c r="P87" s="51" t="s">
        <v>98</v>
      </c>
      <c r="Q87" s="51"/>
      <c r="R87" s="51" t="s">
        <v>98</v>
      </c>
      <c r="S87" s="51" t="s">
        <v>98</v>
      </c>
      <c r="T87" s="51" t="s">
        <v>98</v>
      </c>
      <c r="U87" s="51" t="s">
        <v>98</v>
      </c>
      <c r="V87" s="51" t="s">
        <v>98</v>
      </c>
    </row>
    <row r="88" spans="4:22" ht="12.75">
      <c r="D88" s="3" t="s">
        <v>4</v>
      </c>
      <c r="E88" s="3" t="s">
        <v>5</v>
      </c>
      <c r="F88" s="3" t="s">
        <v>6</v>
      </c>
      <c r="G88" s="3" t="s">
        <v>7</v>
      </c>
      <c r="H88" s="3" t="s">
        <v>8</v>
      </c>
      <c r="I88" s="3" t="s">
        <v>9</v>
      </c>
      <c r="J88" s="3" t="s">
        <v>10</v>
      </c>
      <c r="K88" s="3" t="s">
        <v>11</v>
      </c>
      <c r="L88" s="3" t="s">
        <v>12</v>
      </c>
      <c r="M88" s="3" t="s">
        <v>13</v>
      </c>
      <c r="N88" s="3" t="s">
        <v>14</v>
      </c>
      <c r="O88" s="3" t="s">
        <v>15</v>
      </c>
      <c r="P88" s="3" t="s">
        <v>16</v>
      </c>
      <c r="Q88" s="51"/>
      <c r="R88" s="3" t="s">
        <v>12</v>
      </c>
      <c r="S88" s="3" t="s">
        <v>13</v>
      </c>
      <c r="T88" s="3" t="s">
        <v>14</v>
      </c>
      <c r="U88" s="3" t="s">
        <v>15</v>
      </c>
      <c r="V88" s="3" t="s">
        <v>16</v>
      </c>
    </row>
    <row r="89" spans="4:22" ht="12.75">
      <c r="D89" s="5" t="s">
        <v>21</v>
      </c>
      <c r="E89" s="5" t="s">
        <v>21</v>
      </c>
      <c r="F89" s="5" t="s">
        <v>21</v>
      </c>
      <c r="G89" s="5" t="s">
        <v>21</v>
      </c>
      <c r="H89" s="5" t="s">
        <v>21</v>
      </c>
      <c r="I89" s="5" t="s">
        <v>21</v>
      </c>
      <c r="J89" s="5" t="s">
        <v>21</v>
      </c>
      <c r="K89" s="5" t="s">
        <v>21</v>
      </c>
      <c r="L89" s="5" t="s">
        <v>21</v>
      </c>
      <c r="M89" s="5" t="s">
        <v>21</v>
      </c>
      <c r="N89" s="5" t="s">
        <v>21</v>
      </c>
      <c r="O89" s="5" t="s">
        <v>21</v>
      </c>
      <c r="P89" s="5" t="s">
        <v>21</v>
      </c>
      <c r="Q89" s="51"/>
      <c r="R89" s="5" t="s">
        <v>21</v>
      </c>
      <c r="S89" s="5" t="s">
        <v>21</v>
      </c>
      <c r="T89" s="5" t="s">
        <v>21</v>
      </c>
      <c r="U89" s="5" t="s">
        <v>21</v>
      </c>
      <c r="V89" s="5" t="s">
        <v>21</v>
      </c>
    </row>
    <row r="90" spans="1:22" ht="12.75">
      <c r="A90" s="1" t="s">
        <v>24</v>
      </c>
      <c r="B90" s="14" t="s">
        <v>112</v>
      </c>
      <c r="D90" s="54">
        <f aca="true" t="shared" si="8" ref="D90:I90">D72-D10</f>
        <v>17117.768000000004</v>
      </c>
      <c r="E90" s="54">
        <f t="shared" si="8"/>
        <v>14468.516000000003</v>
      </c>
      <c r="F90" s="54">
        <f t="shared" si="8"/>
        <v>17141.988000000005</v>
      </c>
      <c r="G90" s="54">
        <f t="shared" si="8"/>
        <v>14571.101999999999</v>
      </c>
      <c r="H90" s="54">
        <f t="shared" si="8"/>
        <v>15052.460000000003</v>
      </c>
      <c r="I90" s="54">
        <f t="shared" si="8"/>
        <v>13209.440000000002</v>
      </c>
      <c r="J90" s="54"/>
      <c r="K90" s="54"/>
      <c r="L90" s="54"/>
      <c r="M90" s="54"/>
      <c r="N90" s="54"/>
      <c r="O90" s="54"/>
      <c r="P90" s="54"/>
      <c r="Q90" s="52"/>
      <c r="R90" s="52"/>
      <c r="S90" s="52"/>
      <c r="T90" s="52"/>
      <c r="U90" s="52"/>
      <c r="V90" s="52"/>
    </row>
    <row r="91" spans="1:22" ht="12.75">
      <c r="A91" s="1" t="s">
        <v>24</v>
      </c>
      <c r="B91" s="14" t="s">
        <v>111</v>
      </c>
      <c r="D91" s="54">
        <f>D73-D11</f>
        <v>-24401.515999999974</v>
      </c>
      <c r="E91" s="54">
        <f aca="true" t="shared" si="9" ref="E91:I98">E73-E11</f>
        <v>29334.794000000024</v>
      </c>
      <c r="F91" s="54">
        <f t="shared" si="9"/>
        <v>-65566.09999999998</v>
      </c>
      <c r="G91" s="54">
        <f t="shared" si="9"/>
        <v>-51175.91399999999</v>
      </c>
      <c r="H91" s="54">
        <f t="shared" si="9"/>
        <v>-12011.889999999985</v>
      </c>
      <c r="I91" s="54">
        <f t="shared" si="9"/>
        <v>-34657.58399999997</v>
      </c>
      <c r="J91" s="54"/>
      <c r="K91" s="54"/>
      <c r="L91" s="54"/>
      <c r="M91" s="54"/>
      <c r="N91" s="54"/>
      <c r="O91" s="54"/>
      <c r="P91" s="54"/>
      <c r="Q91" s="52"/>
      <c r="R91" s="52"/>
      <c r="S91" s="52"/>
      <c r="T91" s="52"/>
      <c r="U91" s="52"/>
      <c r="V91" s="52"/>
    </row>
    <row r="92" spans="1:22" ht="12.75">
      <c r="A92" s="1" t="s">
        <v>24</v>
      </c>
      <c r="B92" s="14" t="s">
        <v>114</v>
      </c>
      <c r="D92" s="54">
        <f aca="true" t="shared" si="10" ref="D92:D98">D74-D12</f>
        <v>-1984.4959999999992</v>
      </c>
      <c r="E92" s="54">
        <f t="shared" si="9"/>
        <v>1240.7740000000013</v>
      </c>
      <c r="F92" s="54">
        <f t="shared" si="9"/>
        <v>8128.836000000003</v>
      </c>
      <c r="G92" s="54">
        <f t="shared" si="9"/>
        <v>1839.7440000000024</v>
      </c>
      <c r="H92" s="54">
        <f t="shared" si="9"/>
        <v>3333.0800000000017</v>
      </c>
      <c r="I92" s="54">
        <f t="shared" si="9"/>
        <v>495.13600000000224</v>
      </c>
      <c r="J92" s="54"/>
      <c r="K92" s="54"/>
      <c r="L92" s="54"/>
      <c r="M92" s="54"/>
      <c r="N92" s="54"/>
      <c r="O92" s="54"/>
      <c r="P92" s="54"/>
      <c r="Q92" s="52"/>
      <c r="R92" s="52"/>
      <c r="S92" s="52"/>
      <c r="T92" s="52"/>
      <c r="U92" s="52"/>
      <c r="V92" s="52"/>
    </row>
    <row r="93" spans="1:22" ht="12.75">
      <c r="A93" s="1" t="s">
        <v>24</v>
      </c>
      <c r="B93" s="15" t="s">
        <v>113</v>
      </c>
      <c r="D93" s="54">
        <f t="shared" si="10"/>
        <v>-4315.507999999994</v>
      </c>
      <c r="E93" s="54">
        <f t="shared" si="9"/>
        <v>5511.358</v>
      </c>
      <c r="F93" s="54">
        <f t="shared" si="9"/>
        <v>14623.532000000007</v>
      </c>
      <c r="G93" s="54">
        <f t="shared" si="9"/>
        <v>8980.432</v>
      </c>
      <c r="H93" s="54">
        <f t="shared" si="9"/>
        <v>-3857.979999999996</v>
      </c>
      <c r="I93" s="54">
        <f t="shared" si="9"/>
        <v>-4634.311999999998</v>
      </c>
      <c r="J93" s="54"/>
      <c r="K93" s="54"/>
      <c r="L93" s="54"/>
      <c r="M93" s="54"/>
      <c r="N93" s="54"/>
      <c r="O93" s="54"/>
      <c r="P93" s="54"/>
      <c r="Q93" s="52"/>
      <c r="R93" s="52"/>
      <c r="S93" s="52"/>
      <c r="T93" s="52"/>
      <c r="U93" s="52"/>
      <c r="V93" s="52"/>
    </row>
    <row r="94" spans="1:22" ht="12.75" hidden="1">
      <c r="A94" s="1" t="s">
        <v>24</v>
      </c>
      <c r="B94" s="14" t="s">
        <v>53</v>
      </c>
      <c r="D94" s="54">
        <f t="shared" si="10"/>
        <v>-184934</v>
      </c>
      <c r="E94" s="54">
        <f t="shared" si="9"/>
        <v>-137737</v>
      </c>
      <c r="F94" s="54">
        <f t="shared" si="9"/>
        <v>-132847</v>
      </c>
      <c r="G94" s="54">
        <f t="shared" si="9"/>
        <v>-175281</v>
      </c>
      <c r="H94" s="54">
        <f t="shared" si="9"/>
        <v>-148614</v>
      </c>
      <c r="I94" s="54">
        <f t="shared" si="9"/>
        <v>-163031</v>
      </c>
      <c r="J94" s="54"/>
      <c r="K94" s="54"/>
      <c r="L94" s="54"/>
      <c r="M94" s="54"/>
      <c r="N94" s="54"/>
      <c r="O94" s="54"/>
      <c r="P94" s="54"/>
      <c r="Q94" s="52"/>
      <c r="R94" s="52"/>
      <c r="S94" s="52"/>
      <c r="T94" s="52"/>
      <c r="U94" s="52"/>
      <c r="V94" s="52"/>
    </row>
    <row r="95" spans="1:22" ht="12.75" hidden="1">
      <c r="A95" s="1" t="s">
        <v>24</v>
      </c>
      <c r="B95" s="14" t="s">
        <v>54</v>
      </c>
      <c r="D95" s="54">
        <f t="shared" si="10"/>
        <v>-91689</v>
      </c>
      <c r="E95" s="54">
        <f t="shared" si="9"/>
        <v>-69848</v>
      </c>
      <c r="F95" s="54">
        <f t="shared" si="9"/>
        <v>-74278</v>
      </c>
      <c r="G95" s="54">
        <f t="shared" si="9"/>
        <v>-109459</v>
      </c>
      <c r="H95" s="54">
        <f t="shared" si="9"/>
        <v>-70794</v>
      </c>
      <c r="I95" s="54">
        <f t="shared" si="9"/>
        <v>-85694</v>
      </c>
      <c r="J95" s="54"/>
      <c r="K95" s="54"/>
      <c r="L95" s="54"/>
      <c r="M95" s="54"/>
      <c r="N95" s="54"/>
      <c r="O95" s="54"/>
      <c r="P95" s="54"/>
      <c r="Q95" s="52"/>
      <c r="R95" s="52"/>
      <c r="S95" s="52"/>
      <c r="T95" s="52"/>
      <c r="U95" s="52"/>
      <c r="V95" s="52"/>
    </row>
    <row r="96" spans="1:22" ht="12.75" hidden="1">
      <c r="A96" s="1" t="s">
        <v>24</v>
      </c>
      <c r="B96" s="14" t="s">
        <v>55</v>
      </c>
      <c r="D96" s="54">
        <f t="shared" si="10"/>
        <v>0</v>
      </c>
      <c r="E96" s="54">
        <f t="shared" si="9"/>
        <v>0</v>
      </c>
      <c r="F96" s="54">
        <f t="shared" si="9"/>
        <v>0</v>
      </c>
      <c r="G96" s="54">
        <f t="shared" si="9"/>
        <v>0</v>
      </c>
      <c r="H96" s="54">
        <f t="shared" si="9"/>
        <v>0</v>
      </c>
      <c r="I96" s="54">
        <f t="shared" si="9"/>
        <v>0</v>
      </c>
      <c r="J96" s="54"/>
      <c r="K96" s="54"/>
      <c r="L96" s="54"/>
      <c r="M96" s="54"/>
      <c r="N96" s="54"/>
      <c r="O96" s="54"/>
      <c r="P96" s="54"/>
      <c r="Q96" s="52"/>
      <c r="R96" s="52"/>
      <c r="S96" s="52"/>
      <c r="T96" s="52"/>
      <c r="U96" s="52"/>
      <c r="V96" s="52"/>
    </row>
    <row r="97" spans="1:22" ht="12.75" hidden="1">
      <c r="A97" s="1" t="s">
        <v>24</v>
      </c>
      <c r="B97" s="14" t="s">
        <v>56</v>
      </c>
      <c r="D97" s="54">
        <f t="shared" si="10"/>
        <v>-93652</v>
      </c>
      <c r="E97" s="54">
        <f t="shared" si="9"/>
        <v>-68934</v>
      </c>
      <c r="F97" s="54">
        <f t="shared" si="9"/>
        <v>-67019</v>
      </c>
      <c r="G97" s="54">
        <f t="shared" si="9"/>
        <v>-89663</v>
      </c>
      <c r="H97" s="54">
        <f t="shared" si="9"/>
        <v>-84097</v>
      </c>
      <c r="I97" s="54">
        <f t="shared" si="9"/>
        <v>-89992</v>
      </c>
      <c r="J97" s="54"/>
      <c r="K97" s="54"/>
      <c r="L97" s="54"/>
      <c r="M97" s="54"/>
      <c r="N97" s="54"/>
      <c r="O97" s="54"/>
      <c r="P97" s="54"/>
      <c r="Q97" s="52"/>
      <c r="R97" s="52"/>
      <c r="S97" s="52"/>
      <c r="T97" s="52"/>
      <c r="U97" s="52"/>
      <c r="V97" s="52"/>
    </row>
    <row r="98" spans="1:22" ht="12.75">
      <c r="A98" s="1" t="s">
        <v>24</v>
      </c>
      <c r="B98" s="14" t="s">
        <v>115</v>
      </c>
      <c r="D98" s="54">
        <f t="shared" si="10"/>
        <v>-37785.212</v>
      </c>
      <c r="E98" s="54">
        <f t="shared" si="9"/>
        <v>33984.552000000025</v>
      </c>
      <c r="F98" s="54">
        <f t="shared" si="9"/>
        <v>2066.988000000012</v>
      </c>
      <c r="G98" s="54">
        <f t="shared" si="9"/>
        <v>-27951.497999999963</v>
      </c>
      <c r="H98" s="54">
        <f t="shared" si="9"/>
        <v>-14737.266000000003</v>
      </c>
      <c r="I98" s="54">
        <f t="shared" si="9"/>
        <v>-7984.064000000013</v>
      </c>
      <c r="J98" s="54"/>
      <c r="K98" s="54"/>
      <c r="L98" s="54"/>
      <c r="M98" s="54"/>
      <c r="N98" s="54"/>
      <c r="O98" s="54"/>
      <c r="P98" s="54"/>
      <c r="Q98" s="52"/>
      <c r="R98" s="52"/>
      <c r="S98" s="52"/>
      <c r="T98" s="52"/>
      <c r="U98" s="52"/>
      <c r="V98" s="52"/>
    </row>
    <row r="99" spans="2:11" ht="12.75">
      <c r="B99" s="59" t="s">
        <v>107</v>
      </c>
      <c r="D99" s="58">
        <f>D90+D91+D92+D93+D98</f>
        <v>-51368.96399999996</v>
      </c>
      <c r="E99" s="58">
        <f aca="true" t="shared" si="11" ref="E99:K99">E90+E91+E92+E93+E98</f>
        <v>84539.99400000006</v>
      </c>
      <c r="F99" s="58">
        <f t="shared" si="11"/>
        <v>-23604.75599999995</v>
      </c>
      <c r="G99" s="58">
        <f t="shared" si="11"/>
        <v>-53736.13399999995</v>
      </c>
      <c r="H99" s="58">
        <f t="shared" si="11"/>
        <v>-12221.59599999998</v>
      </c>
      <c r="I99" s="58">
        <f t="shared" si="11"/>
        <v>-33571.38399999998</v>
      </c>
      <c r="J99" s="58"/>
      <c r="K99" s="58">
        <f t="shared" si="11"/>
        <v>0</v>
      </c>
    </row>
    <row r="100" spans="2:4" ht="12.75">
      <c r="B100" s="60" t="s">
        <v>108</v>
      </c>
      <c r="D100" s="61">
        <f>SUM(D99:I99)</f>
        <v>-89962.83999999975</v>
      </c>
    </row>
    <row r="104" spans="2:10" ht="12.75">
      <c r="B104" s="62" t="s">
        <v>109</v>
      </c>
      <c r="D104" s="58">
        <f>D90+D91</f>
        <v>-7283.7479999999705</v>
      </c>
      <c r="E104" s="58">
        <f>E90+E91</f>
        <v>43803.31000000003</v>
      </c>
      <c r="F104" s="58">
        <f>F90+F91</f>
        <v>-48424.11199999997</v>
      </c>
      <c r="G104" s="58">
        <f>G90+G91</f>
        <v>-36604.81199999999</v>
      </c>
      <c r="H104" s="58">
        <f>H90+H91</f>
        <v>3040.570000000018</v>
      </c>
      <c r="I104" s="58">
        <f>I90+I91</f>
        <v>-21448.14399999997</v>
      </c>
      <c r="J104" s="58"/>
    </row>
    <row r="105" spans="2:10" ht="12.75">
      <c r="B105" s="63" t="s">
        <v>110</v>
      </c>
      <c r="D105" s="58">
        <f>D92+D98+D93</f>
        <v>-44085.21599999999</v>
      </c>
      <c r="E105" s="58">
        <f>E92+E98+E93</f>
        <v>40736.68400000003</v>
      </c>
      <c r="F105" s="58">
        <f>F92+F98+F93</f>
        <v>24819.35600000002</v>
      </c>
      <c r="G105" s="58">
        <f>G92+G98+G93</f>
        <v>-17131.32199999996</v>
      </c>
      <c r="H105" s="58">
        <f>H92+H98+H93</f>
        <v>-15262.165999999997</v>
      </c>
      <c r="I105" s="58">
        <f>I92+I98+I93</f>
        <v>-12123.240000000009</v>
      </c>
      <c r="J105" s="58"/>
    </row>
    <row r="106" spans="4:10" ht="12.75">
      <c r="D106" s="58"/>
      <c r="E106" s="58"/>
      <c r="F106" s="58"/>
      <c r="G106" s="58"/>
      <c r="H106" s="58"/>
      <c r="I106" s="58"/>
      <c r="J106" s="58"/>
    </row>
    <row r="108" spans="2:10" ht="12.75">
      <c r="B108" s="64" t="s">
        <v>26</v>
      </c>
      <c r="D108" s="58">
        <f>SUM(D104:D107)</f>
        <v>-51368.96399999996</v>
      </c>
      <c r="E108" s="58">
        <f>SUM(E104:E107)</f>
        <v>84539.99400000006</v>
      </c>
      <c r="F108" s="58">
        <f>SUM(F104:F107)</f>
        <v>-23604.75599999995</v>
      </c>
      <c r="G108" s="58">
        <f>SUM(G104:G107)</f>
        <v>-53736.13399999995</v>
      </c>
      <c r="H108" s="58">
        <f>SUM(H104:H107)</f>
        <v>-12221.59599999998</v>
      </c>
      <c r="I108" s="58">
        <f>SUM(I104:I107)</f>
        <v>-33571.38399999998</v>
      </c>
      <c r="J108" s="58"/>
    </row>
    <row r="109" ht="12.75" hidden="1"/>
    <row r="110" ht="12.75" hidden="1"/>
    <row r="111" ht="12.75" hidden="1"/>
    <row r="112" ht="12.75" hidden="1"/>
    <row r="113" ht="12.75" hidden="1"/>
    <row r="122" ht="12.75">
      <c r="B122" s="56" t="s">
        <v>103</v>
      </c>
    </row>
    <row r="123" ht="12.75">
      <c r="B123" s="57" t="s">
        <v>104</v>
      </c>
    </row>
    <row r="124" ht="12.75">
      <c r="B124" s="57" t="s">
        <v>105</v>
      </c>
    </row>
    <row r="126" ht="12.75">
      <c r="B126" s="56" t="s">
        <v>106</v>
      </c>
    </row>
    <row r="127" ht="12.75">
      <c r="B127" s="56" t="s">
        <v>104</v>
      </c>
    </row>
    <row r="128" ht="12.75">
      <c r="B128" s="56" t="s">
        <v>105</v>
      </c>
    </row>
    <row r="129" ht="12.75">
      <c r="B129" s="56"/>
    </row>
  </sheetData>
  <printOptions/>
  <pageMargins left="0" right="0" top="0.5" bottom="0.5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53"/>
  <sheetViews>
    <sheetView zoomScale="75" zoomScaleNormal="75" workbookViewId="0" topLeftCell="A10">
      <selection activeCell="A31" sqref="A31"/>
    </sheetView>
  </sheetViews>
  <sheetFormatPr defaultColWidth="9.140625" defaultRowHeight="12.75"/>
  <cols>
    <col min="1" max="1" width="65.7109375" style="0" customWidth="1"/>
    <col min="2" max="2" width="15.7109375" style="21" customWidth="1"/>
    <col min="3" max="3" width="17.8515625" style="21" customWidth="1"/>
    <col min="4" max="4" width="18.57421875" style="21" bestFit="1" customWidth="1"/>
    <col min="5" max="5" width="17.28125" style="21" customWidth="1"/>
    <col min="6" max="6" width="15.7109375" style="21" customWidth="1"/>
  </cols>
  <sheetData>
    <row r="1" ht="12.75">
      <c r="A1" s="2"/>
    </row>
    <row r="2" spans="2:6" ht="12.75">
      <c r="B2" s="25"/>
      <c r="C2" s="25"/>
      <c r="D2" s="25"/>
      <c r="E2" s="25"/>
      <c r="F2" s="25"/>
    </row>
    <row r="3" spans="2:9" ht="12.75">
      <c r="B3" s="25"/>
      <c r="C3" s="25"/>
      <c r="D3" s="25"/>
      <c r="E3" s="25"/>
      <c r="F3" s="25"/>
      <c r="G3" s="2"/>
      <c r="H3" s="2"/>
      <c r="I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24" spans="1:6" ht="12.75">
      <c r="A24" s="65" t="s">
        <v>78</v>
      </c>
      <c r="B24" s="66"/>
      <c r="C24" s="66"/>
      <c r="D24" s="66"/>
      <c r="E24" s="66"/>
      <c r="F24" s="67"/>
    </row>
    <row r="25" spans="2:6" ht="24" customHeight="1">
      <c r="B25" s="47" t="s">
        <v>27</v>
      </c>
      <c r="C25" s="47" t="s">
        <v>73</v>
      </c>
      <c r="D25" s="47" t="s">
        <v>93</v>
      </c>
      <c r="E25" s="47" t="s">
        <v>74</v>
      </c>
      <c r="F25" s="47" t="s">
        <v>75</v>
      </c>
    </row>
    <row r="26" spans="1:7" ht="12.75">
      <c r="A26" s="2" t="s">
        <v>3</v>
      </c>
      <c r="B26" s="23">
        <f>SUM('All Dept CECSE155X Hrly'!D5:I6)/1000</f>
        <v>3734.463</v>
      </c>
      <c r="C26" s="23">
        <f>SUM('All Dept CECSE155X Hrly'!D7:I9)/1000</f>
        <v>2190.764</v>
      </c>
      <c r="D26" s="23">
        <f>SUM('All Dept CECSE155X Hrly'!D10:I13,'All Dept CECSE155X Hrly'!D18:I18)/1000</f>
        <v>4090.189</v>
      </c>
      <c r="E26" s="23" t="e">
        <f>SUM('All Dept CECSE155X Hrly'!D14:I15,'All Dept CECSE155X Hrly'!D17:I17,'All Dept CECSE155X Hrly'!#REF!)/1000</f>
        <v>#REF!</v>
      </c>
      <c r="F26" s="24" t="e">
        <f aca="true" t="shared" si="0" ref="F26:F31">SUM(B26:E26)</f>
        <v>#REF!</v>
      </c>
      <c r="G26" s="9"/>
    </row>
    <row r="27" spans="1:6" ht="12.75">
      <c r="A27" s="2" t="s">
        <v>79</v>
      </c>
      <c r="B27" s="23">
        <f>SUM('All Dept CECSE155X Hrly'!AD5:AI6)/1000</f>
        <v>3550.414</v>
      </c>
      <c r="C27" s="23">
        <f>SUM('All Dept CECSE155X Hrly'!AD7:AI9)/1000</f>
        <v>2000.234</v>
      </c>
      <c r="D27" s="23">
        <f>SUM('All Dept CECSE155X Hrly'!AD10:AI13,'All Dept CECSE155X Hrly'!AD18:AI18)/1000</f>
        <v>3753.703</v>
      </c>
      <c r="E27" s="23" t="e">
        <f>SUM('All Dept CECSE155X Hrly'!AD14:AI15,'All Dept CECSE155X Hrly'!AD17:AI17,'All Dept CECSE155X Hrly'!#REF!)/1000</f>
        <v>#REF!</v>
      </c>
      <c r="F27" s="24" t="e">
        <f t="shared" si="0"/>
        <v>#REF!</v>
      </c>
    </row>
    <row r="28" spans="1:6" ht="12.75">
      <c r="A28" s="2" t="s">
        <v>80</v>
      </c>
      <c r="B28" s="23">
        <f>+B27*(1+B33)</f>
        <v>3783.866307848146</v>
      </c>
      <c r="C28" s="23">
        <f>+C27*(1+C33)</f>
        <v>2131.7564769664405</v>
      </c>
      <c r="D28" s="23">
        <f>+D27*(1+D33)</f>
        <v>4000.5222803223814</v>
      </c>
      <c r="E28" s="23" t="e">
        <f>+E27*(1+E33)</f>
        <v>#REF!</v>
      </c>
      <c r="F28" s="24" t="e">
        <f t="shared" si="0"/>
        <v>#REF!</v>
      </c>
    </row>
    <row r="29" spans="1:6" ht="12.75">
      <c r="A29" s="2" t="s">
        <v>76</v>
      </c>
      <c r="B29" s="22" t="e">
        <f>SUM(#REF!)/1000</f>
        <v>#REF!</v>
      </c>
      <c r="C29" s="22" t="e">
        <f>SUM(#REF!)/1000</f>
        <v>#REF!</v>
      </c>
      <c r="D29" s="22" t="e">
        <f>SUM(#REF!,#REF!,#REF!,#REF!)/1000</f>
        <v>#REF!</v>
      </c>
      <c r="E29" s="22" t="e">
        <f>SUM(#REF!,#REF!,#REF!)/1000</f>
        <v>#REF!</v>
      </c>
      <c r="F29" s="22" t="e">
        <f t="shared" si="0"/>
        <v>#REF!</v>
      </c>
    </row>
    <row r="30" spans="1:6" ht="12.75">
      <c r="A30" s="2" t="s">
        <v>85</v>
      </c>
      <c r="B30" s="22">
        <f>+B28-B26</f>
        <v>49.40330784814569</v>
      </c>
      <c r="C30" s="22">
        <f>+C28-C26</f>
        <v>-59.007523033559664</v>
      </c>
      <c r="D30" s="22">
        <f>+D28-D26</f>
        <v>-89.6667196776184</v>
      </c>
      <c r="E30" s="22" t="e">
        <f>+E28-E26</f>
        <v>#REF!</v>
      </c>
      <c r="F30" s="22" t="e">
        <f t="shared" si="0"/>
        <v>#REF!</v>
      </c>
    </row>
    <row r="31" spans="1:6" ht="12.75">
      <c r="A31" s="2" t="s">
        <v>77</v>
      </c>
      <c r="B31" s="22">
        <v>835</v>
      </c>
      <c r="C31" s="22">
        <v>63</v>
      </c>
      <c r="D31" s="22">
        <v>685</v>
      </c>
      <c r="E31" s="22">
        <v>606</v>
      </c>
      <c r="F31" s="22">
        <f t="shared" si="0"/>
        <v>2189</v>
      </c>
    </row>
    <row r="33" spans="1:6" ht="12.75">
      <c r="A33" s="6" t="s">
        <v>86</v>
      </c>
      <c r="B33" s="46">
        <f>4479/68118</f>
        <v>0.06575354531841804</v>
      </c>
      <c r="C33" s="46">
        <f>4479/68118</f>
        <v>0.06575354531841804</v>
      </c>
      <c r="D33" s="46">
        <f>4479/68118</f>
        <v>0.06575354531841804</v>
      </c>
      <c r="E33" s="46">
        <f>4479/68118</f>
        <v>0.06575354531841804</v>
      </c>
      <c r="F33" s="46">
        <f>4479/68118</f>
        <v>0.06575354531841804</v>
      </c>
    </row>
    <row r="35" spans="1:6" ht="12.75">
      <c r="A35" s="39" t="s">
        <v>81</v>
      </c>
      <c r="B35" s="22">
        <f>+B31*0.156</f>
        <v>130.26</v>
      </c>
      <c r="C35" s="22">
        <f>+C31*0.156</f>
        <v>9.828</v>
      </c>
      <c r="D35" s="22">
        <f>+D31*0.156</f>
        <v>106.86</v>
      </c>
      <c r="E35" s="22">
        <f>+E31*0.156</f>
        <v>94.536</v>
      </c>
      <c r="F35" s="27">
        <f>SUM(B35:E35)</f>
        <v>341.484</v>
      </c>
    </row>
    <row r="36" spans="1:6" ht="12.75">
      <c r="A36" s="39" t="s">
        <v>82</v>
      </c>
      <c r="B36" s="22">
        <f>+B31*0.203</f>
        <v>169.50500000000002</v>
      </c>
      <c r="C36" s="22">
        <f>+C31*0.202</f>
        <v>12.726</v>
      </c>
      <c r="D36" s="22">
        <f>+D31*0.202</f>
        <v>138.37</v>
      </c>
      <c r="E36" s="22">
        <f>+E31*0.202</f>
        <v>122.412</v>
      </c>
      <c r="F36" s="27">
        <f>SUM(B36:E36)</f>
        <v>443.01300000000003</v>
      </c>
    </row>
    <row r="37" spans="1:6" ht="12.75">
      <c r="A37" s="39" t="s">
        <v>83</v>
      </c>
      <c r="B37" s="22">
        <f>+B31*0.264</f>
        <v>220.44</v>
      </c>
      <c r="C37" s="22">
        <f>+C31*0.265</f>
        <v>16.695</v>
      </c>
      <c r="D37" s="22">
        <f>+D31*0.265</f>
        <v>181.525</v>
      </c>
      <c r="E37" s="22">
        <f>+E31*0.265</f>
        <v>160.59</v>
      </c>
      <c r="F37" s="27">
        <f>SUM(B37:E37)</f>
        <v>579.25</v>
      </c>
    </row>
    <row r="38" spans="1:6" ht="12.75">
      <c r="A38" s="39" t="s">
        <v>84</v>
      </c>
      <c r="B38" s="22">
        <f>+B31*0.377</f>
        <v>314.795</v>
      </c>
      <c r="C38" s="22">
        <f>+C31*0.377</f>
        <v>23.751</v>
      </c>
      <c r="D38" s="22">
        <f>+D31*0.377</f>
        <v>258.245</v>
      </c>
      <c r="E38" s="22">
        <f>+E31*0.377</f>
        <v>228.462</v>
      </c>
      <c r="F38" s="27">
        <f>SUM(B38:E38)</f>
        <v>825.2529999999999</v>
      </c>
    </row>
    <row r="39" spans="1:6" ht="12.75">
      <c r="A39" s="39" t="s">
        <v>26</v>
      </c>
      <c r="B39" s="19">
        <f>SUM(B35:B38)</f>
        <v>835</v>
      </c>
      <c r="C39" s="19">
        <f>SUM(C35:C38)</f>
        <v>63</v>
      </c>
      <c r="D39" s="19">
        <f>SUM(D35:D38)</f>
        <v>685</v>
      </c>
      <c r="E39" s="19">
        <f>SUM(E35:E38)</f>
        <v>606</v>
      </c>
      <c r="F39" s="27">
        <f>SUM(B39:E39)</f>
        <v>2189</v>
      </c>
    </row>
    <row r="40" spans="1:6" ht="12.75">
      <c r="A40" s="26"/>
      <c r="B40" s="35"/>
      <c r="C40" s="35"/>
      <c r="D40" s="35"/>
      <c r="E40" s="35"/>
      <c r="F40" s="36"/>
    </row>
    <row r="41" spans="1:6" ht="12.75">
      <c r="A41" s="32" t="s">
        <v>97</v>
      </c>
      <c r="B41" s="28">
        <f>+B35+B36</f>
        <v>299.765</v>
      </c>
      <c r="C41" s="28">
        <f>+C35+C36</f>
        <v>22.554000000000002</v>
      </c>
      <c r="D41" s="28">
        <f>+D35+D36</f>
        <v>245.23000000000002</v>
      </c>
      <c r="E41" s="28">
        <f>+E35+E36</f>
        <v>216.948</v>
      </c>
      <c r="F41" s="28">
        <f>+F35+F36</f>
        <v>784.4970000000001</v>
      </c>
    </row>
    <row r="42" spans="1:6" ht="12.75" hidden="1">
      <c r="A42" s="30" t="s">
        <v>87</v>
      </c>
      <c r="B42" s="28" t="e">
        <f>(+B36*0.667)+B35+B29</f>
        <v>#REF!</v>
      </c>
      <c r="C42" s="28" t="e">
        <f>(+C36*0.667)+C35+C29</f>
        <v>#REF!</v>
      </c>
      <c r="D42" s="28" t="e">
        <f>(+D36*0.667)+D35+D29</f>
        <v>#REF!</v>
      </c>
      <c r="E42" s="28" t="e">
        <f>(+E36*0.667)+E35+E29</f>
        <v>#REF!</v>
      </c>
      <c r="F42" s="29" t="e">
        <f>SUM(B42:E42)</f>
        <v>#REF!</v>
      </c>
    </row>
    <row r="43" ht="12.75">
      <c r="F43" s="38"/>
    </row>
    <row r="44" spans="1:6" ht="12.75">
      <c r="A44" s="32" t="s">
        <v>89</v>
      </c>
      <c r="F44" s="38"/>
    </row>
    <row r="45" spans="1:7" ht="12.75" hidden="1">
      <c r="A45" s="33" t="s">
        <v>88</v>
      </c>
      <c r="B45" s="34" t="e">
        <f>+B42-B35-B36*0.667</f>
        <v>#REF!</v>
      </c>
      <c r="C45" s="34" t="e">
        <f>+C42-C35-C36*0.667</f>
        <v>#REF!</v>
      </c>
      <c r="D45" s="34" t="e">
        <f>+D42-D35-D36*0.667</f>
        <v>#REF!</v>
      </c>
      <c r="E45" s="34" t="e">
        <f>+E42-E35-E36*0.667</f>
        <v>#REF!</v>
      </c>
      <c r="F45" s="37" t="e">
        <f>+F42-F35-F36*0.667</f>
        <v>#REF!</v>
      </c>
      <c r="G45" s="31"/>
    </row>
    <row r="46" spans="1:6" ht="12.75">
      <c r="A46" s="45" t="s">
        <v>85</v>
      </c>
      <c r="B46" s="28">
        <f>+B30</f>
        <v>49.40330784814569</v>
      </c>
      <c r="C46" s="28">
        <f>+C30</f>
        <v>-59.007523033559664</v>
      </c>
      <c r="D46" s="28">
        <f>+D30</f>
        <v>-89.6667196776184</v>
      </c>
      <c r="E46" s="28" t="e">
        <f>+E30</f>
        <v>#REF!</v>
      </c>
      <c r="F46" s="28" t="e">
        <f>+F30</f>
        <v>#REF!</v>
      </c>
    </row>
    <row r="47" spans="1:7" ht="12.75">
      <c r="A47" s="33" t="s">
        <v>94</v>
      </c>
      <c r="B47" s="29">
        <f>+B46+B41</f>
        <v>349.1683078481457</v>
      </c>
      <c r="C47" s="29">
        <f>+C46+C41</f>
        <v>-36.45352303355966</v>
      </c>
      <c r="D47" s="29">
        <f>+D46+D41</f>
        <v>155.56328032238162</v>
      </c>
      <c r="E47" s="29" t="e">
        <f>+E46+E41</f>
        <v>#REF!</v>
      </c>
      <c r="F47" s="29" t="e">
        <f>+F46+F41</f>
        <v>#REF!</v>
      </c>
      <c r="G47" s="48"/>
    </row>
    <row r="49" spans="1:6" ht="12.75">
      <c r="A49" s="44" t="s">
        <v>90</v>
      </c>
      <c r="B49" s="40">
        <f>SUM('All Dept CECSE155X Hrly'!BF5:BK6)/1000</f>
        <v>3844.353</v>
      </c>
      <c r="C49" s="40">
        <f>SUM('All Dept CECSE155X Hrly'!BF7:BK9)/1000</f>
        <v>2098.27</v>
      </c>
      <c r="D49" s="40">
        <f>SUM('All Dept CECSE155X Hrly'!BF10:BK13,'All Dept CECSE155X Hrly'!BF18:BK18)/1000</f>
        <v>4139.683</v>
      </c>
      <c r="E49" s="40" t="e">
        <f>SUM('All Dept CECSE155X Hrly'!BF14:BK15,'All Dept CECSE155X Hrly'!BF17:BK17,'All Dept CECSE155X Hrly'!#REF!)/1000</f>
        <v>#REF!</v>
      </c>
      <c r="F49" s="41" t="e">
        <f>SUM(B49:E49)</f>
        <v>#REF!</v>
      </c>
    </row>
    <row r="50" spans="1:6" ht="12.75">
      <c r="A50" s="44" t="s">
        <v>95</v>
      </c>
      <c r="B50" s="41">
        <f>+B49-B26</f>
        <v>109.88999999999987</v>
      </c>
      <c r="C50" s="41">
        <f>+C49-C26</f>
        <v>-92.49400000000014</v>
      </c>
      <c r="D50" s="41">
        <f>+D49-D26</f>
        <v>49.49400000000014</v>
      </c>
      <c r="E50" s="41" t="e">
        <f>+E49-E26</f>
        <v>#REF!</v>
      </c>
      <c r="F50" s="41" t="e">
        <f>+F49-F26</f>
        <v>#REF!</v>
      </c>
    </row>
    <row r="51" spans="1:6" ht="12.75">
      <c r="A51" s="44" t="s">
        <v>96</v>
      </c>
      <c r="B51" s="41">
        <f>+B49*(1+$B$52)-B49</f>
        <v>463.365940868679</v>
      </c>
      <c r="C51" s="41">
        <f>+C49*(1+$B$52)-C49</f>
        <v>252.90779820337093</v>
      </c>
      <c r="D51" s="41">
        <f>+D49*(1+$B$52)-D49</f>
        <v>498.96253236710436</v>
      </c>
      <c r="E51" s="41" t="e">
        <f>+E49*(1+$B$52)-E49</f>
        <v>#REF!</v>
      </c>
      <c r="F51" s="41" t="e">
        <f>+F49*(1+$B$52)-F49</f>
        <v>#REF!</v>
      </c>
    </row>
    <row r="52" spans="1:2" ht="12.75">
      <c r="A52" s="43" t="s">
        <v>92</v>
      </c>
      <c r="B52" s="42">
        <f>(72597-64788)/64788</f>
        <v>0.12053157992220781</v>
      </c>
    </row>
    <row r="53" spans="1:2" ht="25.5">
      <c r="A53" s="43" t="s">
        <v>91</v>
      </c>
      <c r="B53" s="42">
        <f>(145877-125348)/125348</f>
        <v>0.1637760474838051</v>
      </c>
    </row>
  </sheetData>
  <mergeCells count="1">
    <mergeCell ref="A24:F24"/>
  </mergeCells>
  <printOptions horizontalCentered="1" verticalCentered="1"/>
  <pageMargins left="0" right="0" top="0.25" bottom="0.25" header="0" footer="0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Alcoa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Clapp</dc:creator>
  <cp:keywords/>
  <dc:description/>
  <cp:lastModifiedBy>clappbl</cp:lastModifiedBy>
  <cp:lastPrinted>2008-07-18T15:59:19Z</cp:lastPrinted>
  <dcterms:created xsi:type="dcterms:W3CDTF">2008-01-18T22:52:53Z</dcterms:created>
  <dcterms:modified xsi:type="dcterms:W3CDTF">2008-07-24T20:53:48Z</dcterms:modified>
  <cp:category/>
  <cp:version/>
  <cp:contentType/>
  <cp:contentStatus/>
</cp:coreProperties>
</file>